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MinMax" sheetId="4" r:id="rId4"/>
    <sheet name="Nominal" sheetId="5" r:id="rId5"/>
    <sheet name="Case1" sheetId="6" r:id="rId6"/>
    <sheet name="Case2" sheetId="7" r:id="rId7"/>
    <sheet name="Case3" sheetId="8" r:id="rId8"/>
    <sheet name="Case4" sheetId="9" r:id="rId9"/>
    <sheet name="SatCubicModel" sheetId="10" r:id="rId10"/>
  </sheets>
  <definedNames>
    <definedName name="_xlnm.Print_Area" localSheetId="5">'Case1'!$A$1:$AD$40</definedName>
    <definedName name="_xlnm.Print_Area" localSheetId="6">'Case2'!$A$1:$AD$40</definedName>
    <definedName name="_xlnm.Print_Area" localSheetId="7">'Case3'!$A$1:$AD$40</definedName>
    <definedName name="_xlnm.Print_Area" localSheetId="8">'Case4'!$A$1:$AD$40</definedName>
    <definedName name="_xlnm.Print_Area" localSheetId="1">'Control Panel'!$A$1:$H$50</definedName>
    <definedName name="_xlnm.Print_Area" localSheetId="4">'Nominal'!$A$1:$AD$40</definedName>
    <definedName name="_xlnm.Print_Area" localSheetId="0">'Readme'!$A$1:$I$54</definedName>
    <definedName name="_xlnm.Print_Area" localSheetId="9">'SatCubicModel'!$A$1:$K$50</definedName>
    <definedName name="Z_66C99940_1D9C_11D6_9F03_0010B56978AB_.wvu.PrintArea" localSheetId="5" hidden="1">'Case1'!$B$5:$AC$39</definedName>
    <definedName name="Z_66C99940_1D9C_11D6_9F03_0010B56978AB_.wvu.PrintArea" localSheetId="6" hidden="1">'Case2'!$B$5:$AC$39</definedName>
    <definedName name="Z_66C99940_1D9C_11D6_9F03_0010B56978AB_.wvu.PrintArea" localSheetId="7" hidden="1">'Case3'!$B$5:$AC$39</definedName>
    <definedName name="Z_66C99940_1D9C_11D6_9F03_0010B56978AB_.wvu.PrintArea" localSheetId="8" hidden="1">'Case4'!$B$5:$AC$39</definedName>
    <definedName name="Z_9E48C020_1D52_11D6_9F03_0010B56978AB_.wvu.PrintArea" localSheetId="5" hidden="1">'Case1'!$B$5:$AC$39</definedName>
    <definedName name="Z_9E48C020_1D52_11D6_9F03_0010B56978AB_.wvu.PrintArea" localSheetId="6" hidden="1">'Case2'!$B$5:$AC$39</definedName>
    <definedName name="Z_9E48C020_1D52_11D6_9F03_0010B56978AB_.wvu.PrintArea" localSheetId="7" hidden="1">'Case3'!$B$5:$AC$39</definedName>
    <definedName name="Z_9E48C020_1D52_11D6_9F03_0010B56978AB_.wvu.PrintArea" localSheetId="8" hidden="1">'Case4'!$B$5:$AC$39</definedName>
    <definedName name="Z_9E48C021_1D52_11D6_9F03_0010B56978AB_.wvu.PrintArea" localSheetId="5" hidden="1">'Case1'!$B$5:$AC$39</definedName>
    <definedName name="Z_9E48C021_1D52_11D6_9F03_0010B56978AB_.wvu.PrintArea" localSheetId="6" hidden="1">'Case2'!$B$5:$AC$39</definedName>
    <definedName name="Z_9E48C021_1D52_11D6_9F03_0010B56978AB_.wvu.PrintArea" localSheetId="7" hidden="1">'Case3'!$B$5:$AC$39</definedName>
    <definedName name="Z_9E48C021_1D52_11D6_9F03_0010B56978AB_.wvu.PrintArea" localSheetId="8" hidden="1">'Case4'!$B$5:$AC$39</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6" authorId="1">
      <text>
        <r>
          <rPr>
            <b/>
            <sz val="8"/>
            <rFont val="Tahoma"/>
            <family val="0"/>
          </rPr>
          <t>Enter your input signal power here.</t>
        </r>
        <r>
          <rPr>
            <sz val="8"/>
            <rFont val="Tahoma"/>
            <family val="0"/>
          </rPr>
          <t xml:space="preserve">
</t>
        </r>
      </text>
    </comment>
    <comment ref="C17" authorId="1">
      <text>
        <r>
          <rPr>
            <b/>
            <sz val="8"/>
            <rFont val="Tahoma"/>
            <family val="2"/>
          </rPr>
          <t xml:space="preserve">Enter your jammer signal power here, or enter a very low number to ignore this feature.
</t>
        </r>
      </text>
    </comment>
    <comment ref="C18" authorId="1">
      <text>
        <r>
          <rPr>
            <b/>
            <sz val="8"/>
            <rFont val="Tahoma"/>
            <family val="0"/>
          </rPr>
          <t>This is calculated from that "KTB" equation you once saw in a textbook.</t>
        </r>
      </text>
    </comment>
    <comment ref="B27" authorId="1">
      <text>
        <r>
          <rPr>
            <b/>
            <sz val="8"/>
            <rFont val="Tahoma"/>
            <family val="0"/>
          </rPr>
          <t xml:space="preserve">This is the total gain compression of the chain.  </t>
        </r>
        <r>
          <rPr>
            <sz val="8"/>
            <rFont val="Tahoma"/>
            <family val="0"/>
          </rPr>
          <t xml:space="preserve">
</t>
        </r>
      </text>
    </comment>
    <comment ref="B48" authorId="1">
      <text>
        <r>
          <rPr>
            <b/>
            <sz val="8"/>
            <rFont val="Tahoma"/>
            <family val="0"/>
          </rPr>
          <t>This is calculated by: 
DR=Psat-Pnoise.</t>
        </r>
      </text>
    </comment>
  </commentList>
</comments>
</file>

<file path=xl/sharedStrings.xml><?xml version="1.0" encoding="utf-8"?>
<sst xmlns="http://schemas.openxmlformats.org/spreadsheetml/2006/main" count="425" uniqueCount="93">
  <si>
    <t>(dB)</t>
  </si>
  <si>
    <t>(dBm)</t>
  </si>
  <si>
    <t>Gain</t>
  </si>
  <si>
    <t>NF</t>
  </si>
  <si>
    <t>P1dBin</t>
  </si>
  <si>
    <t>Stage</t>
  </si>
  <si>
    <t>P1dBout</t>
  </si>
  <si>
    <t>dG/dT</t>
  </si>
  <si>
    <t>dP/dT</t>
  </si>
  <si>
    <t>dNF/dT</t>
  </si>
  <si>
    <t>(dB/C)</t>
  </si>
  <si>
    <t>Pinstart</t>
  </si>
  <si>
    <t>Psat Out</t>
  </si>
  <si>
    <t>Pout</t>
  </si>
  <si>
    <t>Cubic</t>
  </si>
  <si>
    <t>Pin</t>
  </si>
  <si>
    <t>Linear</t>
  </si>
  <si>
    <t>LSG</t>
  </si>
  <si>
    <t>SatCubic</t>
  </si>
  <si>
    <t>SSG</t>
  </si>
  <si>
    <t>Component Data at 25C</t>
  </si>
  <si>
    <t>Stage Description</t>
  </si>
  <si>
    <t>SNR</t>
  </si>
  <si>
    <t xml:space="preserve"> </t>
  </si>
  <si>
    <t>Psat</t>
  </si>
  <si>
    <t>Pnoise</t>
  </si>
  <si>
    <t>Pj</t>
  </si>
  <si>
    <t>Ps</t>
  </si>
  <si>
    <t>LSGj</t>
  </si>
  <si>
    <t>LSGs</t>
  </si>
  <si>
    <t>J Comp</t>
  </si>
  <si>
    <t>S Comp</t>
  </si>
  <si>
    <t>Ps/Pj</t>
  </si>
  <si>
    <t>Ptotal</t>
  </si>
  <si>
    <t>dBm</t>
  </si>
  <si>
    <t>Power into Receiver</t>
  </si>
  <si>
    <t xml:space="preserve">dB </t>
  </si>
  <si>
    <t>dB</t>
  </si>
  <si>
    <t>MHz</t>
  </si>
  <si>
    <t>Title:</t>
  </si>
  <si>
    <t>Engineer</t>
  </si>
  <si>
    <t>Last Update:</t>
  </si>
  <si>
    <t>Control Panel for Cascade Analysis</t>
  </si>
  <si>
    <t>Today's Date:</t>
  </si>
  <si>
    <t>Temperature:</t>
  </si>
  <si>
    <t>Psignal</t>
  </si>
  <si>
    <t>Pjammer</t>
  </si>
  <si>
    <t>LSGn</t>
  </si>
  <si>
    <t>Noise Bandwidth:</t>
  </si>
  <si>
    <t>Power at Output</t>
  </si>
  <si>
    <t>Pn</t>
  </si>
  <si>
    <t>N Comp</t>
  </si>
  <si>
    <t>Receiver Small Signal Response</t>
  </si>
  <si>
    <t>Gain Compression</t>
  </si>
  <si>
    <t>Signal</t>
  </si>
  <si>
    <t>Jammer</t>
  </si>
  <si>
    <t>Noise</t>
  </si>
  <si>
    <t>Large Signal Gain</t>
  </si>
  <si>
    <t>Unit Performance at Temperature and Input Drive Level</t>
  </si>
  <si>
    <t>Totals:</t>
  </si>
  <si>
    <t>Cascade Performance at Temperature and Input Drive Level</t>
  </si>
  <si>
    <t>SatGain</t>
  </si>
  <si>
    <t>SatPout</t>
  </si>
  <si>
    <t>P1dB (input)</t>
  </si>
  <si>
    <t>P1dB (output)</t>
  </si>
  <si>
    <t>Min</t>
  </si>
  <si>
    <t>Max</t>
  </si>
  <si>
    <t>Minimum</t>
  </si>
  <si>
    <t>Nominal</t>
  </si>
  <si>
    <t>Maximum</t>
  </si>
  <si>
    <t>Variation</t>
  </si>
  <si>
    <t>Min/Max Values</t>
  </si>
  <si>
    <t>Nominal Values</t>
  </si>
  <si>
    <t>Enter title on Control Panel sheet</t>
  </si>
  <si>
    <t>degrees C</t>
  </si>
  <si>
    <t>Time:</t>
  </si>
  <si>
    <t>This sheet shows an example of the "saturated cubic" power model used in Cascade101.xls</t>
  </si>
  <si>
    <t>Dynamic Range</t>
  </si>
  <si>
    <t>Signal/Noise Ratio</t>
  </si>
  <si>
    <t>Psaturation</t>
  </si>
  <si>
    <t>Enter description on Components sheet</t>
  </si>
  <si>
    <t>Enter numbers outlined in red:</t>
  </si>
  <si>
    <t>Case1: max Gain, max Pout, min NF</t>
  </si>
  <si>
    <t>Case2: min Gain, min Pout, max NF</t>
  </si>
  <si>
    <t>Case3: max Gain, min Pout, min NF</t>
  </si>
  <si>
    <t>Case4: min Gain, max Pout, max NF</t>
  </si>
  <si>
    <t>Signal/Jammer Ratio</t>
  </si>
  <si>
    <t xml:space="preserve">   Temp. Coefficients</t>
  </si>
  <si>
    <t xml:space="preserve">       SSG</t>
  </si>
  <si>
    <t xml:space="preserve">     P1dBout</t>
  </si>
  <si>
    <t xml:space="preserve">        NF</t>
  </si>
  <si>
    <t>Check it out!</t>
  </si>
  <si>
    <t>Enter your name here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</si>
</sst>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9">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b/>
      <sz val="14"/>
      <name val="Arial"/>
      <family val="2"/>
    </font>
    <font>
      <sz val="14"/>
      <name val="Arial"/>
      <family val="2"/>
    </font>
    <font>
      <sz val="12"/>
      <name val="Arial"/>
      <family val="2"/>
    </font>
    <font>
      <sz val="8"/>
      <name val="Tahoma"/>
      <family val="0"/>
    </font>
    <font>
      <b/>
      <sz val="8"/>
      <name val="Tahoma"/>
      <family val="0"/>
    </font>
    <font>
      <b/>
      <sz val="8"/>
      <name val="Arial"/>
      <family val="2"/>
    </font>
    <font>
      <sz val="9"/>
      <name val="Arial"/>
      <family val="2"/>
    </font>
    <font>
      <b/>
      <sz val="9"/>
      <color indexed="10"/>
      <name val="Arial"/>
      <family val="2"/>
    </font>
    <font>
      <sz val="9"/>
      <color indexed="10"/>
      <name val="Arial"/>
      <family val="2"/>
    </font>
    <font>
      <sz val="9"/>
      <name val="MS Sans Serif"/>
      <family val="2"/>
    </font>
    <font>
      <sz val="10"/>
      <color indexed="9"/>
      <name val="Arial"/>
      <family val="2"/>
    </font>
    <font>
      <sz val="10"/>
      <color indexed="22"/>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Alignment="1">
      <alignment/>
    </xf>
    <xf numFmtId="0" fontId="3" fillId="0" borderId="0" xfId="0" applyFont="1" applyFill="1" applyAlignment="1">
      <alignment/>
    </xf>
    <xf numFmtId="0" fontId="9"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0" xfId="0" applyFont="1" applyFill="1" applyAlignment="1">
      <alignment/>
    </xf>
    <xf numFmtId="2" fontId="3" fillId="0" borderId="0"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2" xfId="0" applyFont="1" applyBorder="1" applyAlignment="1" applyProtection="1">
      <alignment horizontal="center"/>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3" xfId="0" applyFont="1" applyBorder="1" applyAlignment="1" applyProtection="1">
      <alignment horizontal="center"/>
      <protection hidden="1"/>
    </xf>
    <xf numFmtId="0" fontId="1" fillId="0" borderId="3" xfId="0" applyFont="1" applyBorder="1" applyAlignment="1" applyProtection="1">
      <alignment horizontal="left"/>
      <protection hidden="1"/>
    </xf>
    <xf numFmtId="2" fontId="2" fillId="3" borderId="3" xfId="0" applyNumberFormat="1" applyFont="1" applyFill="1" applyBorder="1" applyAlignment="1" applyProtection="1">
      <alignment horizontal="right"/>
      <protection hidden="1"/>
    </xf>
    <xf numFmtId="0" fontId="1" fillId="0" borderId="4" xfId="0" applyFont="1" applyBorder="1" applyAlignment="1" applyProtection="1">
      <alignment horizontal="center"/>
      <protection hidden="1"/>
    </xf>
    <xf numFmtId="0" fontId="1" fillId="0" borderId="3" xfId="0" applyFont="1" applyBorder="1" applyAlignment="1" applyProtection="1">
      <alignmen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0" fontId="2" fillId="4" borderId="5" xfId="0" applyFont="1" applyFill="1" applyBorder="1" applyAlignment="1" applyProtection="1">
      <alignment horizontal="right"/>
      <protection hidden="1"/>
    </xf>
    <xf numFmtId="2" fontId="2" fillId="4" borderId="5" xfId="0" applyNumberFormat="1" applyFont="1" applyFill="1" applyBorder="1" applyAlignment="1" applyProtection="1">
      <alignment horizontal="right"/>
      <protection hidden="1"/>
    </xf>
    <xf numFmtId="0" fontId="0" fillId="0" borderId="6" xfId="0" applyBorder="1" applyAlignment="1" applyProtection="1">
      <alignment horizontal="center"/>
      <protection hidden="1"/>
    </xf>
    <xf numFmtId="49" fontId="0" fillId="0" borderId="7" xfId="0" applyNumberFormat="1" applyBorder="1" applyAlignment="1" applyProtection="1">
      <alignment horizontal="left"/>
      <protection hidden="1"/>
    </xf>
    <xf numFmtId="2" fontId="0" fillId="3" borderId="6" xfId="0" applyNumberFormat="1" applyFill="1" applyBorder="1" applyAlignment="1" applyProtection="1">
      <alignment/>
      <protection hidden="1"/>
    </xf>
    <xf numFmtId="2" fontId="0" fillId="3" borderId="6" xfId="0" applyNumberFormat="1" applyFont="1" applyFill="1" applyBorder="1" applyAlignment="1" applyProtection="1">
      <alignment horizontal="right"/>
      <protection hidden="1"/>
    </xf>
    <xf numFmtId="0" fontId="0" fillId="0" borderId="0" xfId="0" applyBorder="1" applyAlignment="1" applyProtection="1">
      <alignment/>
      <protection hidden="1"/>
    </xf>
    <xf numFmtId="0" fontId="0" fillId="0" borderId="7" xfId="0" applyBorder="1" applyAlignment="1" applyProtection="1">
      <alignment horizontal="center"/>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0" fillId="0" borderId="0" xfId="0" applyNumberFormat="1" applyFont="1" applyFill="1" applyAlignment="1" applyProtection="1">
      <alignment/>
      <protection hidden="1"/>
    </xf>
    <xf numFmtId="0" fontId="0" fillId="0" borderId="0" xfId="0"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8" xfId="0" applyFill="1" applyBorder="1" applyAlignment="1" applyProtection="1">
      <alignment/>
      <protection locked="0"/>
    </xf>
    <xf numFmtId="0" fontId="0" fillId="6" borderId="9" xfId="0" applyFill="1" applyBorder="1" applyAlignment="1" applyProtection="1">
      <alignment/>
      <protection locked="0"/>
    </xf>
    <xf numFmtId="2" fontId="0" fillId="6" borderId="9" xfId="0" applyNumberFormat="1" applyFill="1" applyBorder="1" applyAlignment="1" applyProtection="1">
      <alignment/>
      <protection locked="0"/>
    </xf>
    <xf numFmtId="0" fontId="3" fillId="5" borderId="0" xfId="0" applyFont="1" applyFill="1" applyAlignment="1">
      <alignment/>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9" xfId="0" applyFont="1" applyFill="1" applyBorder="1" applyAlignment="1" applyProtection="1">
      <alignment/>
      <protection locked="0"/>
    </xf>
    <xf numFmtId="169" fontId="0" fillId="6" borderId="8"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5" borderId="0" xfId="0" applyNumberFormat="1" applyFont="1" applyFill="1" applyBorder="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2" fillId="4" borderId="1" xfId="0" applyFont="1" applyFill="1" applyBorder="1" applyAlignment="1" applyProtection="1">
      <alignment horizontal="right"/>
      <protection hidden="1"/>
    </xf>
    <xf numFmtId="0" fontId="13" fillId="0" borderId="7" xfId="0" applyFont="1" applyBorder="1" applyAlignment="1" applyProtection="1">
      <alignment/>
      <protection hidden="1"/>
    </xf>
    <xf numFmtId="0" fontId="2" fillId="4" borderId="0" xfId="0" applyFont="1" applyFill="1" applyAlignment="1" applyProtection="1">
      <alignment horizontal="right"/>
      <protection hidden="1"/>
    </xf>
    <xf numFmtId="2" fontId="13" fillId="4" borderId="6" xfId="0" applyNumberFormat="1" applyFont="1" applyFill="1" applyBorder="1" applyAlignment="1" applyProtection="1">
      <alignment horizontal="right"/>
      <protection hidden="1"/>
    </xf>
    <xf numFmtId="2" fontId="13" fillId="4" borderId="6" xfId="0" applyNumberFormat="1" applyFont="1" applyFill="1" applyBorder="1" applyAlignment="1" applyProtection="1">
      <alignment/>
      <protection hidden="1"/>
    </xf>
    <xf numFmtId="2" fontId="13" fillId="0" borderId="0" xfId="0" applyNumberFormat="1" applyFont="1" applyFill="1" applyAlignment="1" applyProtection="1">
      <alignment/>
      <protection hidden="1"/>
    </xf>
    <xf numFmtId="2" fontId="13" fillId="0" borderId="0" xfId="0" applyNumberFormat="1" applyFont="1" applyFill="1" applyAlignment="1" applyProtection="1">
      <alignment horizontal="right"/>
      <protection hidden="1"/>
    </xf>
    <xf numFmtId="0" fontId="13" fillId="0" borderId="0" xfId="0" applyFont="1" applyAlignment="1" applyProtection="1">
      <alignment horizontal="right"/>
      <protection hidden="1"/>
    </xf>
    <xf numFmtId="0" fontId="13" fillId="0" borderId="0" xfId="0" applyNumberFormat="1" applyFont="1" applyFill="1" applyAlignment="1" applyProtection="1">
      <alignment horizontal="right"/>
      <protection hidden="1"/>
    </xf>
    <xf numFmtId="169" fontId="3" fillId="0" borderId="6" xfId="0" applyNumberFormat="1" applyFont="1" applyFill="1" applyBorder="1" applyAlignment="1" applyProtection="1">
      <alignment horizontal="left"/>
      <protection hidden="1"/>
    </xf>
    <xf numFmtId="2" fontId="3" fillId="0" borderId="10" xfId="0" applyNumberFormat="1" applyFont="1" applyFill="1" applyBorder="1" applyAlignment="1" applyProtection="1">
      <alignment horizontal="center"/>
      <protection hidden="1"/>
    </xf>
    <xf numFmtId="2" fontId="3" fillId="0" borderId="11"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horizontal="left"/>
      <protection hidden="1"/>
    </xf>
    <xf numFmtId="2" fontId="3" fillId="0" borderId="12" xfId="0" applyNumberFormat="1" applyFont="1" applyFill="1" applyBorder="1" applyAlignment="1" applyProtection="1">
      <alignment/>
      <protection hidden="1"/>
    </xf>
    <xf numFmtId="2" fontId="3" fillId="0" borderId="12" xfId="0" applyNumberFormat="1" applyFont="1" applyFill="1" applyBorder="1" applyAlignment="1" applyProtection="1">
      <alignment horizontal="center"/>
      <protection hidden="1"/>
    </xf>
    <xf numFmtId="2" fontId="3" fillId="0" borderId="13" xfId="0" applyNumberFormat="1" applyFont="1" applyFill="1" applyBorder="1" applyAlignment="1" applyProtection="1">
      <alignment horizontal="right"/>
      <protection hidden="1"/>
    </xf>
    <xf numFmtId="0" fontId="3" fillId="0" borderId="11" xfId="0" applyFont="1" applyFill="1" applyBorder="1" applyAlignment="1" applyProtection="1">
      <alignment horizontal="left"/>
      <protection hidden="1"/>
    </xf>
    <xf numFmtId="2" fontId="3" fillId="0" borderId="12" xfId="0" applyNumberFormat="1" applyFont="1" applyFill="1" applyBorder="1" applyAlignment="1" applyProtection="1">
      <alignment horizontal="right"/>
      <protection hidden="1"/>
    </xf>
    <xf numFmtId="2" fontId="3" fillId="0" borderId="7" xfId="0" applyNumberFormat="1" applyFont="1" applyFill="1" applyBorder="1" applyAlignment="1" applyProtection="1">
      <alignment horizontal="right"/>
      <protection hidden="1"/>
    </xf>
    <xf numFmtId="2" fontId="3" fillId="0" borderId="11" xfId="0" applyNumberFormat="1" applyFont="1" applyFill="1" applyBorder="1" applyAlignment="1" applyProtection="1">
      <alignment/>
      <protection hidden="1"/>
    </xf>
    <xf numFmtId="0" fontId="3" fillId="0" borderId="12" xfId="0" applyFont="1" applyFill="1" applyBorder="1" applyAlignment="1" applyProtection="1">
      <alignment horizontal="right"/>
      <protection hidden="1"/>
    </xf>
    <xf numFmtId="0" fontId="3" fillId="0" borderId="7" xfId="0" applyFont="1" applyFill="1" applyBorder="1" applyAlignment="1" applyProtection="1">
      <alignment horizontal="right"/>
      <protection hidden="1"/>
    </xf>
    <xf numFmtId="0" fontId="3" fillId="0" borderId="12" xfId="0" applyFont="1" applyFill="1" applyBorder="1" applyAlignment="1" applyProtection="1">
      <alignment horizontal="left"/>
      <protection hidden="1"/>
    </xf>
    <xf numFmtId="2" fontId="3" fillId="0" borderId="7"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4" xfId="0" applyFill="1" applyBorder="1" applyAlignment="1" applyProtection="1">
      <alignment/>
      <protection hidden="1"/>
    </xf>
    <xf numFmtId="0" fontId="0" fillId="6" borderId="15" xfId="0" applyFill="1" applyBorder="1" applyAlignment="1" applyProtection="1">
      <alignment/>
      <protection hidden="1"/>
    </xf>
    <xf numFmtId="0" fontId="0" fillId="0" borderId="16" xfId="0" applyFill="1" applyBorder="1" applyAlignment="1" applyProtection="1">
      <alignment/>
      <protection hidden="1"/>
    </xf>
    <xf numFmtId="14" fontId="0" fillId="6" borderId="14" xfId="0" applyNumberFormat="1" applyFill="1" applyBorder="1" applyAlignment="1" applyProtection="1">
      <alignment/>
      <protection hidden="1"/>
    </xf>
    <xf numFmtId="14" fontId="0" fillId="6" borderId="15"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7" xfId="0" applyFont="1" applyFill="1" applyBorder="1" applyAlignment="1" applyProtection="1">
      <alignment/>
      <protection hidden="1"/>
    </xf>
    <xf numFmtId="0" fontId="0" fillId="0" borderId="18" xfId="0" applyFill="1" applyBorder="1" applyAlignment="1" applyProtection="1">
      <alignment/>
      <protection hidden="1"/>
    </xf>
    <xf numFmtId="0" fontId="0" fillId="0" borderId="2" xfId="0" applyFill="1" applyBorder="1" applyAlignment="1" applyProtection="1">
      <alignment horizontal="left"/>
      <protection hidden="1"/>
    </xf>
    <xf numFmtId="0" fontId="0" fillId="0" borderId="19" xfId="0" applyFill="1" applyBorder="1" applyAlignment="1" applyProtection="1">
      <alignment/>
      <protection hidden="1"/>
    </xf>
    <xf numFmtId="0" fontId="0" fillId="0" borderId="10" xfId="0" applyFill="1" applyBorder="1" applyAlignment="1" applyProtection="1">
      <alignment horizontal="left"/>
      <protection hidden="1"/>
    </xf>
    <xf numFmtId="2" fontId="0" fillId="0" borderId="0" xfId="0" applyNumberFormat="1" applyFill="1" applyAlignment="1" applyProtection="1">
      <alignment/>
      <protection hidden="1"/>
    </xf>
    <xf numFmtId="0" fontId="0" fillId="0" borderId="20" xfId="0" applyFill="1" applyBorder="1" applyAlignment="1" applyProtection="1">
      <alignment/>
      <protection hidden="1"/>
    </xf>
    <xf numFmtId="2" fontId="0" fillId="0" borderId="13" xfId="0" applyNumberFormat="1" applyFill="1" applyBorder="1" applyAlignment="1" applyProtection="1">
      <alignment/>
      <protection hidden="1"/>
    </xf>
    <xf numFmtId="0" fontId="0" fillId="0" borderId="4" xfId="0" applyFill="1" applyBorder="1" applyAlignment="1" applyProtection="1">
      <alignment horizontal="left"/>
      <protection hidden="1"/>
    </xf>
    <xf numFmtId="0" fontId="0" fillId="0" borderId="2" xfId="0" applyFill="1" applyBorder="1" applyAlignment="1" applyProtection="1">
      <alignment/>
      <protection hidden="1"/>
    </xf>
    <xf numFmtId="0" fontId="1" fillId="0" borderId="19"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0"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4" xfId="0" applyFill="1" applyBorder="1" applyAlignment="1" applyProtection="1">
      <alignment/>
      <protection hidden="1"/>
    </xf>
    <xf numFmtId="2" fontId="0" fillId="0" borderId="10" xfId="0" applyNumberFormat="1" applyFill="1" applyBorder="1" applyAlignment="1" applyProtection="1">
      <alignment/>
      <protection hidden="1"/>
    </xf>
    <xf numFmtId="2" fontId="0" fillId="0" borderId="4" xfId="0" applyNumberFormat="1" applyFill="1" applyBorder="1" applyAlignment="1" applyProtection="1">
      <alignment/>
      <protection hidden="1"/>
    </xf>
    <xf numFmtId="164" fontId="16" fillId="6" borderId="9" xfId="0" applyNumberFormat="1" applyFont="1" applyFill="1" applyBorder="1" applyAlignment="1" applyProtection="1">
      <alignment horizontal="right"/>
      <protection locked="0"/>
    </xf>
    <xf numFmtId="165" fontId="13" fillId="6" borderId="9" xfId="0" applyNumberFormat="1" applyFont="1" applyFill="1" applyBorder="1" applyAlignment="1" applyProtection="1">
      <alignment horizontal="right"/>
      <protection locked="0"/>
    </xf>
    <xf numFmtId="49" fontId="16" fillId="6" borderId="9" xfId="0" applyNumberFormat="1" applyFont="1" applyFill="1" applyBorder="1" applyAlignment="1" applyProtection="1">
      <alignment/>
      <protection locked="0"/>
    </xf>
    <xf numFmtId="0" fontId="9" fillId="0" borderId="0" xfId="0" applyFont="1" applyFill="1" applyAlignment="1">
      <alignment/>
    </xf>
    <xf numFmtId="0" fontId="3" fillId="5" borderId="0" xfId="0" applyFont="1" applyFill="1" applyAlignment="1" applyProtection="1">
      <alignment/>
      <protection hidden="1"/>
    </xf>
    <xf numFmtId="0" fontId="3" fillId="0" borderId="12" xfId="0" applyFont="1" applyFill="1" applyBorder="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6" xfId="0" applyFont="1" applyFill="1" applyBorder="1" applyAlignment="1" applyProtection="1">
      <alignment/>
      <protection hidden="1"/>
    </xf>
    <xf numFmtId="0" fontId="0" fillId="5" borderId="6" xfId="0" applyFill="1" applyBorder="1" applyAlignment="1" applyProtection="1">
      <alignment/>
      <protection hidden="1"/>
    </xf>
    <xf numFmtId="0" fontId="17" fillId="0" borderId="0" xfId="0" applyFont="1" applyBorder="1" applyAlignment="1" applyProtection="1">
      <alignment/>
      <protection hidden="1"/>
    </xf>
    <xf numFmtId="0" fontId="17" fillId="0" borderId="0" xfId="0" applyFont="1" applyBorder="1" applyAlignment="1" applyProtection="1">
      <alignment horizontal="right"/>
      <protection hidden="1"/>
    </xf>
    <xf numFmtId="2" fontId="17" fillId="0" borderId="0" xfId="0" applyNumberFormat="1" applyFont="1" applyBorder="1" applyAlignment="1" applyProtection="1">
      <alignment horizontal="center"/>
      <protection hidden="1"/>
    </xf>
    <xf numFmtId="2" fontId="17" fillId="0" borderId="0" xfId="0" applyNumberFormat="1" applyFont="1" applyBorder="1" applyAlignment="1" applyProtection="1">
      <alignment/>
      <protection hidden="1"/>
    </xf>
    <xf numFmtId="0" fontId="17" fillId="5" borderId="0" xfId="0" applyFont="1" applyFill="1" applyBorder="1" applyAlignment="1" applyProtection="1">
      <alignment/>
      <protection hidden="1"/>
    </xf>
    <xf numFmtId="2" fontId="17"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2" fontId="1" fillId="0" borderId="0" xfId="0" applyNumberFormat="1" applyFont="1" applyFill="1" applyBorder="1" applyAlignment="1" applyProtection="1">
      <alignment horizontal="center"/>
      <protection hidden="1"/>
    </xf>
    <xf numFmtId="169" fontId="1" fillId="0" borderId="6" xfId="0" applyNumberFormat="1" applyFont="1" applyFill="1" applyBorder="1" applyAlignment="1" applyProtection="1">
      <alignment horizontal="left"/>
      <protection hidden="1"/>
    </xf>
    <xf numFmtId="2" fontId="1" fillId="3" borderId="11" xfId="0" applyNumberFormat="1" applyFont="1" applyFill="1" applyBorder="1" applyAlignment="1" applyProtection="1">
      <alignment/>
      <protection hidden="1"/>
    </xf>
    <xf numFmtId="2" fontId="1" fillId="3" borderId="12" xfId="0" applyNumberFormat="1" applyFont="1" applyFill="1" applyBorder="1" applyAlignment="1" applyProtection="1">
      <alignment/>
      <protection hidden="1"/>
    </xf>
    <xf numFmtId="2" fontId="1" fillId="3" borderId="12" xfId="0" applyNumberFormat="1" applyFont="1" applyFill="1" applyBorder="1" applyAlignment="1" applyProtection="1">
      <alignment horizontal="right"/>
      <protection hidden="1"/>
    </xf>
    <xf numFmtId="2" fontId="1" fillId="3" borderId="7" xfId="0" applyNumberFormat="1" applyFont="1" applyFill="1" applyBorder="1" applyAlignment="1" applyProtection="1">
      <alignment/>
      <protection hidden="1"/>
    </xf>
    <xf numFmtId="2" fontId="1" fillId="0" borderId="4" xfId="0" applyNumberFormat="1" applyFont="1" applyFill="1" applyBorder="1" applyAlignment="1" applyProtection="1">
      <alignment horizontal="right"/>
      <protection hidden="1"/>
    </xf>
    <xf numFmtId="169" fontId="1" fillId="0" borderId="3" xfId="0" applyNumberFormat="1" applyFont="1" applyFill="1" applyBorder="1" applyAlignment="1" applyProtection="1">
      <alignment horizontal="left"/>
      <protection hidden="1"/>
    </xf>
    <xf numFmtId="2" fontId="1" fillId="4" borderId="11"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left"/>
      <protection hidden="1"/>
    </xf>
    <xf numFmtId="2" fontId="1" fillId="4" borderId="12" xfId="0" applyNumberFormat="1" applyFont="1" applyFill="1" applyBorder="1" applyAlignment="1" applyProtection="1">
      <alignment horizontal="right"/>
      <protection hidden="1"/>
    </xf>
    <xf numFmtId="0" fontId="1" fillId="4" borderId="7" xfId="0" applyFont="1" applyFill="1" applyBorder="1" applyAlignment="1" applyProtection="1">
      <alignment horizontal="right"/>
      <protection hidden="1"/>
    </xf>
    <xf numFmtId="2" fontId="13" fillId="5" borderId="0" xfId="0" applyNumberFormat="1" applyFont="1" applyFill="1" applyAlignment="1" applyProtection="1">
      <alignment horizontal="center"/>
      <protection hidden="1"/>
    </xf>
    <xf numFmtId="2" fontId="13"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13" fillId="0" borderId="7" xfId="0" applyFont="1" applyBorder="1" applyAlignment="1" applyProtection="1">
      <alignment horizontal="center"/>
      <protection hidden="1"/>
    </xf>
    <xf numFmtId="2" fontId="13" fillId="0" borderId="0" xfId="0" applyNumberFormat="1" applyFont="1" applyFill="1" applyAlignment="1" applyProtection="1">
      <alignment horizontal="left"/>
      <protection hidden="1"/>
    </xf>
    <xf numFmtId="2" fontId="13" fillId="5" borderId="0" xfId="0" applyNumberFormat="1" applyFont="1" applyFill="1" applyAlignment="1" applyProtection="1">
      <alignment horizontal="right"/>
      <protection hidden="1"/>
    </xf>
    <xf numFmtId="2" fontId="13" fillId="0" borderId="0" xfId="0" applyNumberFormat="1" applyFont="1" applyFill="1" applyAlignment="1" applyProtection="1">
      <alignment horizontal="center"/>
      <protection hidden="1"/>
    </xf>
    <xf numFmtId="2" fontId="2" fillId="0" borderId="10"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3" fillId="5" borderId="0" xfId="0" applyFont="1" applyFill="1" applyBorder="1" applyAlignment="1" applyProtection="1">
      <alignment/>
      <protection hidden="1"/>
    </xf>
    <xf numFmtId="2"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protection hidden="1"/>
    </xf>
    <xf numFmtId="2" fontId="1" fillId="5" borderId="0" xfId="0" applyNumberFormat="1" applyFont="1" applyFill="1" applyBorder="1" applyAlignment="1" applyProtection="1">
      <alignment/>
      <protection hidden="1"/>
    </xf>
    <xf numFmtId="2" fontId="2" fillId="5" borderId="10" xfId="0" applyNumberFormat="1" applyFont="1" applyFill="1" applyBorder="1" applyAlignment="1" applyProtection="1">
      <alignment horizontal="right"/>
      <protection hidden="1"/>
    </xf>
    <xf numFmtId="2" fontId="0" fillId="5" borderId="10" xfId="0" applyNumberFormat="1" applyFont="1" applyFill="1" applyBorder="1" applyAlignment="1" applyProtection="1">
      <alignment horizontal="right"/>
      <protection hidden="1"/>
    </xf>
    <xf numFmtId="2" fontId="1" fillId="5" borderId="0" xfId="0" applyNumberFormat="1" applyFont="1" applyFill="1" applyBorder="1" applyAlignment="1" applyProtection="1">
      <alignment horizontal="right"/>
      <protection hidden="1"/>
    </xf>
    <xf numFmtId="2" fontId="13" fillId="0" borderId="0" xfId="0" applyNumberFormat="1" applyFont="1" applyFill="1" applyBorder="1" applyAlignment="1" applyProtection="1">
      <alignment horizontal="center"/>
      <protection hidden="1"/>
    </xf>
    <xf numFmtId="2" fontId="13" fillId="0" borderId="4" xfId="0" applyNumberFormat="1" applyFont="1" applyFill="1" applyBorder="1" applyAlignment="1" applyProtection="1">
      <alignment horizontal="right"/>
      <protection hidden="1"/>
    </xf>
    <xf numFmtId="0" fontId="13" fillId="0" borderId="4" xfId="0" applyFont="1" applyBorder="1" applyAlignment="1" applyProtection="1">
      <alignment horizontal="center"/>
      <protection hidden="1"/>
    </xf>
    <xf numFmtId="2" fontId="1" fillId="5" borderId="10" xfId="0" applyNumberFormat="1" applyFont="1" applyFill="1" applyBorder="1" applyAlignment="1" applyProtection="1">
      <alignment horizontal="right"/>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9"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9" fillId="5" borderId="0" xfId="0" applyFont="1" applyFill="1" applyAlignment="1" applyProtection="1">
      <alignment/>
      <protection hidden="1"/>
    </xf>
    <xf numFmtId="1" fontId="9" fillId="0" borderId="5" xfId="0" applyNumberFormat="1" applyFont="1" applyFill="1" applyBorder="1" applyAlignment="1" applyProtection="1">
      <alignment horizontal="center"/>
      <protection hidden="1"/>
    </xf>
    <xf numFmtId="2" fontId="3" fillId="0" borderId="20" xfId="0" applyNumberFormat="1" applyFont="1" applyFill="1" applyBorder="1" applyAlignment="1" applyProtection="1">
      <alignment horizontal="left"/>
      <protection hidden="1"/>
    </xf>
    <xf numFmtId="0" fontId="9" fillId="0" borderId="13" xfId="0" applyFont="1" applyFill="1" applyBorder="1" applyAlignment="1" applyProtection="1">
      <alignment horizontal="right"/>
      <protection hidden="1"/>
    </xf>
    <xf numFmtId="2" fontId="9" fillId="0" borderId="13" xfId="0" applyNumberFormat="1" applyFont="1" applyFill="1" applyBorder="1" applyAlignment="1" applyProtection="1">
      <alignment horizontal="center"/>
      <protection hidden="1"/>
    </xf>
    <xf numFmtId="165" fontId="3" fillId="0" borderId="13"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1" fontId="3" fillId="0" borderId="3" xfId="0" applyNumberFormat="1" applyFont="1" applyFill="1" applyBorder="1" applyAlignment="1" applyProtection="1">
      <alignment horizontal="center"/>
      <protection hidden="1"/>
    </xf>
    <xf numFmtId="2" fontId="1" fillId="0" borderId="20" xfId="0" applyNumberFormat="1" applyFont="1" applyFill="1" applyBorder="1" applyAlignment="1" applyProtection="1">
      <alignment horizontal="left"/>
      <protection hidden="1"/>
    </xf>
    <xf numFmtId="2" fontId="1" fillId="0" borderId="12" xfId="0" applyNumberFormat="1" applyFont="1" applyFill="1" applyBorder="1" applyAlignment="1" applyProtection="1">
      <alignment horizontal="right"/>
      <protection hidden="1"/>
    </xf>
    <xf numFmtId="2" fontId="1" fillId="0" borderId="11" xfId="0" applyNumberFormat="1" applyFont="1" applyFill="1" applyBorder="1" applyAlignment="1" applyProtection="1">
      <alignment horizontal="left"/>
      <protection hidden="1"/>
    </xf>
    <xf numFmtId="2" fontId="1" fillId="0" borderId="7" xfId="0" applyNumberFormat="1" applyFont="1" applyFill="1" applyBorder="1" applyAlignment="1" applyProtection="1">
      <alignment horizontal="lef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2" fillId="0" borderId="1" xfId="0" applyFont="1" applyFill="1" applyBorder="1" applyAlignment="1" applyProtection="1">
      <alignment horizontal="right"/>
      <protection hidden="1"/>
    </xf>
    <xf numFmtId="0" fontId="2" fillId="0" borderId="18" xfId="0" applyFont="1" applyFill="1" applyBorder="1" applyAlignment="1" applyProtection="1">
      <alignment horizontal="right"/>
      <protection hidden="1"/>
    </xf>
    <xf numFmtId="165" fontId="2" fillId="0" borderId="1" xfId="0" applyNumberFormat="1" applyFont="1" applyFill="1" applyBorder="1" applyAlignment="1" applyProtection="1">
      <alignment horizontal="right"/>
      <protection hidden="1"/>
    </xf>
    <xf numFmtId="0" fontId="2" fillId="0" borderId="5" xfId="0" applyFont="1" applyBorder="1" applyAlignment="1" applyProtection="1">
      <alignment horizontal="center"/>
      <protection hidden="1"/>
    </xf>
    <xf numFmtId="0" fontId="2" fillId="0" borderId="5" xfId="0" applyFont="1" applyBorder="1" applyAlignment="1" applyProtection="1">
      <alignment horizontal="left"/>
      <protection hidden="1"/>
    </xf>
    <xf numFmtId="0" fontId="2" fillId="0" borderId="5"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165" fontId="2" fillId="0" borderId="5" xfId="0" applyNumberFormat="1" applyFont="1" applyFill="1" applyBorder="1" applyAlignment="1" applyProtection="1">
      <alignment horizontal="right"/>
      <protection hidden="1"/>
    </xf>
    <xf numFmtId="0" fontId="0" fillId="5" borderId="0" xfId="0" applyFont="1" applyFill="1" applyAlignment="1" applyProtection="1">
      <alignment/>
      <protection hidden="1"/>
    </xf>
    <xf numFmtId="0" fontId="13" fillId="0" borderId="11"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 fontId="8" fillId="0" borderId="0" xfId="0" applyNumberFormat="1" applyFont="1" applyFill="1" applyAlignment="1" applyProtection="1">
      <alignment horizontal="center"/>
      <protection hidden="1"/>
    </xf>
    <xf numFmtId="2" fontId="7" fillId="0" borderId="11" xfId="0" applyNumberFormat="1" applyFont="1" applyFill="1" applyBorder="1" applyAlignment="1" applyProtection="1">
      <alignment horizontal="left"/>
      <protection hidden="1"/>
    </xf>
    <xf numFmtId="0" fontId="8" fillId="0" borderId="12" xfId="0" applyFont="1" applyFill="1" applyBorder="1" applyAlignment="1" applyProtection="1">
      <alignment horizontal="right"/>
      <protection hidden="1"/>
    </xf>
    <xf numFmtId="2" fontId="7" fillId="0" borderId="12" xfId="0" applyNumberFormat="1" applyFont="1" applyFill="1" applyBorder="1" applyAlignment="1" applyProtection="1">
      <alignment horizontal="right"/>
      <protection hidden="1"/>
    </xf>
    <xf numFmtId="2" fontId="7" fillId="0" borderId="20" xfId="0" applyNumberFormat="1" applyFont="1" applyFill="1" applyBorder="1" applyAlignment="1" applyProtection="1">
      <alignment horizontal="left"/>
      <protection hidden="1"/>
    </xf>
    <xf numFmtId="165" fontId="7" fillId="0" borderId="13" xfId="0" applyNumberFormat="1" applyFont="1" applyFill="1" applyBorder="1" applyAlignment="1" applyProtection="1">
      <alignment horizontal="right"/>
      <protection hidden="1"/>
    </xf>
    <xf numFmtId="165" fontId="7" fillId="0" borderId="4" xfId="0" applyNumberFormat="1" applyFont="1" applyFill="1" applyBorder="1" applyAlignment="1" applyProtection="1">
      <alignment horizontal="right"/>
      <protection hidden="1"/>
    </xf>
    <xf numFmtId="1" fontId="9" fillId="0" borderId="0" xfId="0" applyNumberFormat="1" applyFont="1" applyFill="1" applyAlignment="1" applyProtection="1">
      <alignment horizontal="center"/>
      <protection hidden="1"/>
    </xf>
    <xf numFmtId="2" fontId="3" fillId="0" borderId="7" xfId="0" applyNumberFormat="1" applyFont="1" applyFill="1" applyBorder="1" applyAlignment="1" applyProtection="1">
      <alignment horizontal="left"/>
      <protection hidden="1"/>
    </xf>
    <xf numFmtId="0" fontId="2" fillId="0" borderId="0" xfId="0" applyFont="1" applyFill="1" applyAlignment="1" applyProtection="1">
      <alignment horizontal="right"/>
      <protection hidden="1"/>
    </xf>
    <xf numFmtId="49" fontId="16" fillId="0" borderId="11" xfId="0" applyNumberFormat="1" applyFont="1" applyFill="1" applyBorder="1" applyAlignment="1" applyProtection="1">
      <alignment/>
      <protection hidden="1"/>
    </xf>
    <xf numFmtId="0" fontId="0" fillId="7" borderId="0" xfId="0" applyFill="1" applyAlignment="1">
      <alignment/>
    </xf>
    <xf numFmtId="0" fontId="17" fillId="0" borderId="0" xfId="0" applyFont="1" applyFill="1" applyBorder="1" applyAlignment="1" applyProtection="1">
      <alignment/>
      <protection hidden="1"/>
    </xf>
    <xf numFmtId="2" fontId="17" fillId="0" borderId="0" xfId="0" applyNumberFormat="1" applyFont="1" applyFill="1" applyBorder="1" applyAlignment="1" applyProtection="1">
      <alignment horizontal="center"/>
      <protection hidden="1"/>
    </xf>
    <xf numFmtId="2" fontId="17" fillId="0" borderId="0" xfId="0" applyNumberFormat="1" applyFont="1" applyFill="1" applyBorder="1" applyAlignment="1" applyProtection="1">
      <alignment/>
      <protection hidden="1"/>
    </xf>
    <xf numFmtId="0" fontId="18" fillId="5" borderId="0" xfId="0" applyFont="1" applyFill="1" applyBorder="1" applyAlignment="1" applyProtection="1">
      <alignment/>
      <protection hidden="1"/>
    </xf>
    <xf numFmtId="2" fontId="18" fillId="5" borderId="0" xfId="0" applyNumberFormat="1" applyFont="1" applyFill="1" applyBorder="1" applyAlignment="1" applyProtection="1">
      <alignment horizontal="center"/>
      <protection hidden="1"/>
    </xf>
    <xf numFmtId="2" fontId="18" fillId="5" borderId="0" xfId="0" applyNumberFormat="1" applyFont="1" applyFill="1" applyBorder="1" applyAlignment="1" applyProtection="1">
      <alignment/>
      <protection hidden="1"/>
    </xf>
    <xf numFmtId="0" fontId="18" fillId="0" borderId="0" xfId="0" applyFon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39476627"/>
        <c:axId val="19745324"/>
      </c:scatterChart>
      <c:valAx>
        <c:axId val="39476627"/>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19745324"/>
        <c:crosses val="autoZero"/>
        <c:crossBetween val="midCat"/>
        <c:dispUnits/>
        <c:majorUnit val="5"/>
      </c:valAx>
      <c:valAx>
        <c:axId val="19745324"/>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39476627"/>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52</xdr:row>
      <xdr:rowOff>28575</xdr:rowOff>
    </xdr:to>
    <xdr:sp>
      <xdr:nvSpPr>
        <xdr:cNvPr id="1" name="TextBox 1"/>
        <xdr:cNvSpPr txBox="1">
          <a:spLocks noChangeArrowheads="1"/>
        </xdr:cNvSpPr>
      </xdr:nvSpPr>
      <xdr:spPr>
        <a:xfrm>
          <a:off x="285750" y="800100"/>
          <a:ext cx="5791200" cy="7648575"/>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Cascade101.xls                                                                    Revision 1.2</a:t>
          </a:r>
          <a:r>
            <a:rPr lang="en-US" cap="none" sz="900" b="0" i="0" u="none" baseline="0">
              <a:latin typeface="Arial"/>
              <a:ea typeface="Arial"/>
              <a:cs typeface="Arial"/>
            </a:rPr>
            <a:t>
Revised February 25, 2002
Thank you for purchasing Cascade101.xls.  Don't be surprised if you get accurate predictions of RF performance without spending a fortune on software!  In addition to small-signal gain and noise figure of an RF cascade, the large-signal response of three competing waveforms (signal, jammer and noise) are calculated independently.
To use this spreadsheet, enter all of your component names and nominal data values onto the </a:t>
          </a:r>
          <a:r>
            <a:rPr lang="en-US" cap="none" sz="900" b="1" i="0" u="none" baseline="0">
              <a:latin typeface="Arial"/>
              <a:ea typeface="Arial"/>
              <a:cs typeface="Arial"/>
            </a:rPr>
            <a:t>Components worksheet</a:t>
          </a:r>
          <a:r>
            <a:rPr lang="en-US" cap="none" sz="9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Optional temperature coefficients are entered on the Components worksheet also.  For gain temperature coefficients we recommend -0.008 dB/C per amplifier stage.  For example, a two-stage amplifier would need a gain coefficient of 
-0.016 dB/C. </a:t>
          </a:r>
          <a:r>
            <a:rPr lang="en-US" cap="none" sz="900" b="1" i="0" u="none" baseline="0">
              <a:latin typeface="Arial"/>
              <a:ea typeface="Arial"/>
              <a:cs typeface="Arial"/>
            </a:rPr>
            <a:t>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temperature coefficients for noise figure that you do for gain.  If you don't heed this advice you may get erroneous results: you might create situations where an attenuator with 3 dB loss provides one dB noise figure.
</a:t>
          </a:r>
          <a:r>
            <a:rPr lang="en-US" cap="none" sz="900" b="0" i="0" u="none" baseline="0">
              <a:latin typeface="Arial"/>
              <a:ea typeface="Arial"/>
              <a:cs typeface="Arial"/>
            </a:rPr>
            <a:t>
Enter min/max variation values for gain, noise figure and P1dB onto the </a:t>
          </a:r>
          <a:r>
            <a:rPr lang="en-US" cap="none" sz="900" b="1" i="0" u="none" baseline="0">
              <a:latin typeface="Arial"/>
              <a:ea typeface="Arial"/>
              <a:cs typeface="Arial"/>
            </a:rPr>
            <a:t>MinMax worksheet</a:t>
          </a:r>
          <a:r>
            <a:rPr lang="en-US" cap="none" sz="900" b="0" i="0" u="none" baseline="0">
              <a:latin typeface="Arial"/>
              <a:ea typeface="Arial"/>
              <a:cs typeface="Arial"/>
            </a:rPr>
            <a:t> (this is optional, the default is +/- 0 dB).  The min/max values are relative to the nominal, i.e. +/- 1 dB.  </a:t>
          </a:r>
          <a:r>
            <a:rPr lang="en-US" cap="none" sz="900" b="1" i="0" u="none" baseline="0">
              <a:solidFill>
                <a:srgbClr val="FF0000"/>
              </a:solidFill>
              <a:latin typeface="Arial"/>
              <a:ea typeface="Arial"/>
              <a:cs typeface="Arial"/>
            </a:rPr>
            <a:t>Important note:</a:t>
          </a:r>
          <a:r>
            <a:rPr lang="en-US" cap="none" sz="900" b="0" i="0" u="none" baseline="0">
              <a:solidFill>
                <a:srgbClr val="FF0000"/>
              </a:solidFill>
              <a:latin typeface="Arial"/>
              <a:ea typeface="Arial"/>
              <a:cs typeface="Arial"/>
            </a:rPr>
            <a:t> for passive components, be sure to use the exact same min/max variation limits for noise figure that you do for gain for the reason just described.</a:t>
          </a:r>
          <a:r>
            <a:rPr lang="en-US" cap="none" sz="900" b="0" i="0" u="none" baseline="0">
              <a:latin typeface="Arial"/>
              <a:ea typeface="Arial"/>
              <a:cs typeface="Arial"/>
            </a:rPr>
            <a:t>
Now you are ready to use the </a:t>
          </a:r>
          <a:r>
            <a:rPr lang="en-US" cap="none" sz="900" b="1" i="0" u="none" baseline="0">
              <a:latin typeface="Arial"/>
              <a:ea typeface="Arial"/>
              <a:cs typeface="Arial"/>
            </a:rPr>
            <a:t>Control Panel worksheet</a:t>
          </a:r>
          <a:r>
            <a:rPr lang="en-US" cap="none" sz="900" b="0" i="0" u="none" baseline="0">
              <a:latin typeface="Arial"/>
              <a:ea typeface="Arial"/>
              <a:cs typeface="Arial"/>
            </a:rPr>
            <a:t>.  Enter input power levels (signal and jammer), noise bandwidth, and temperature, and Cascade101 will automatically calculate your network's cascaded performance.  You must enter the bandwidth of the component with the narrowest frequency response, this bandwidth controls the noise gain and noise power calculations.  Want to know what the third-order intercept of your cascade will be?  Just add ten dB to P1dB at the output, or nine dB to P1dB at the input, and you will be close enough.
In additional to the nominal case </a:t>
          </a:r>
          <a:r>
            <a:rPr lang="en-US" cap="none" sz="900" b="1" i="0" u="none" baseline="0">
              <a:latin typeface="Arial"/>
              <a:ea typeface="Arial"/>
              <a:cs typeface="Arial"/>
            </a:rPr>
            <a:t>(Nominal worksheet</a:t>
          </a:r>
          <a:r>
            <a:rPr lang="en-US" cap="none" sz="900" b="0" i="0" u="none" baseline="0">
              <a:latin typeface="Arial"/>
              <a:ea typeface="Arial"/>
              <a:cs typeface="Arial"/>
            </a:rPr>
            <a:t>), cascade calculations are done on four special cases:
      </a:t>
          </a:r>
          <a:r>
            <a:rPr lang="en-US" cap="none" sz="900" b="1" i="0" u="none" baseline="0">
              <a:latin typeface="Arial"/>
              <a:ea typeface="Arial"/>
              <a:cs typeface="Arial"/>
            </a:rPr>
            <a:t>  Case1 worksheet</a:t>
          </a:r>
          <a:r>
            <a:rPr lang="en-US" cap="none" sz="900" b="0" i="0" u="none" baseline="0">
              <a:latin typeface="Arial"/>
              <a:ea typeface="Arial"/>
              <a:cs typeface="Arial"/>
            </a:rPr>
            <a:t>: maximum gain, maximum Pout, and minimum NF
      </a:t>
          </a:r>
          <a:r>
            <a:rPr lang="en-US" cap="none" sz="900" b="1" i="0" u="none" baseline="0">
              <a:latin typeface="Arial"/>
              <a:ea typeface="Arial"/>
              <a:cs typeface="Arial"/>
            </a:rPr>
            <a:t>  Case2 worksheet</a:t>
          </a:r>
          <a:r>
            <a:rPr lang="en-US" cap="none" sz="900" b="0" i="0" u="none" baseline="0">
              <a:latin typeface="Arial"/>
              <a:ea typeface="Arial"/>
              <a:cs typeface="Arial"/>
            </a:rPr>
            <a:t>: minimum gain, minimum Pout, and maximum NF
      </a:t>
          </a:r>
          <a:r>
            <a:rPr lang="en-US" cap="none" sz="900" b="1" i="0" u="none" baseline="0">
              <a:latin typeface="Arial"/>
              <a:ea typeface="Arial"/>
              <a:cs typeface="Arial"/>
            </a:rPr>
            <a:t>  Case3 worksheet</a:t>
          </a:r>
          <a:r>
            <a:rPr lang="en-US" cap="none" sz="900" b="0" i="0" u="none" baseline="0">
              <a:latin typeface="Arial"/>
              <a:ea typeface="Arial"/>
              <a:cs typeface="Arial"/>
            </a:rPr>
            <a:t>: maximum gain, minimum Pout, and minimum noise figure
      </a:t>
          </a:r>
          <a:r>
            <a:rPr lang="en-US" cap="none" sz="900" b="1" i="0" u="none" baseline="0">
              <a:latin typeface="Arial"/>
              <a:ea typeface="Arial"/>
              <a:cs typeface="Arial"/>
            </a:rPr>
            <a:t>  Case4 worksheet</a:t>
          </a:r>
          <a:r>
            <a:rPr lang="en-US" cap="none" sz="900" b="0" i="0" u="none" baseline="0">
              <a:latin typeface="Arial"/>
              <a:ea typeface="Arial"/>
              <a:cs typeface="Arial"/>
            </a:rPr>
            <a:t>: minimum gain, maximum Pout, and maximum noise figure
These four cases allow you to calculate all of the worst cases (or best cases, depending on how you look at it) of power performance.  Note that only two cases are needed to calculate noise figure variations, since noise figure and gain can be assumed to always vary inversely in the microwave universe.  Sorry, dude, the cascade sheets are all locked!  You will have to ante-up some more dinero before we let you see the unlocked version.  If you want to try to guess what the password is, it has something to do with an old Sears catalog...
See the </a:t>
          </a:r>
          <a:r>
            <a:rPr lang="en-US" cap="none" sz="900" b="1" i="0" u="none" baseline="0">
              <a:latin typeface="Arial"/>
              <a:ea typeface="Arial"/>
              <a:cs typeface="Arial"/>
            </a:rPr>
            <a:t>SatCubicModel worksheet</a:t>
          </a:r>
          <a:r>
            <a:rPr lang="en-US" cap="none" sz="9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295275" y="219075"/>
          <a:ext cx="486727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85750"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200025"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390525"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6</xdr:col>
      <xdr:colOff>228600</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57150</xdr:rowOff>
    </xdr:from>
    <xdr:to>
      <xdr:col>6</xdr:col>
      <xdr:colOff>219075</xdr:colOff>
      <xdr:row>4</xdr:row>
      <xdr:rowOff>19050</xdr:rowOff>
    </xdr:to>
    <xdr:pic>
      <xdr:nvPicPr>
        <xdr:cNvPr id="1" name="Picture 1"/>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9527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21</xdr:col>
      <xdr:colOff>247650</xdr:colOff>
      <xdr:row>4</xdr:row>
      <xdr:rowOff>0</xdr:rowOff>
    </xdr:to>
    <xdr:pic>
      <xdr:nvPicPr>
        <xdr:cNvPr id="2" name="Picture 64"/>
        <xdr:cNvPicPr preferRelativeResize="1">
          <a:picLocks noChangeAspect="1"/>
        </xdr:cNvPicPr>
      </xdr:nvPicPr>
      <xdr:blipFill>
        <a:blip r:embed="rId1"/>
        <a:stretch>
          <a:fillRect/>
        </a:stretch>
      </xdr:blipFill>
      <xdr:spPr>
        <a:xfrm>
          <a:off x="8648700" y="247650"/>
          <a:ext cx="48672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7</xdr:col>
      <xdr:colOff>85725</xdr:colOff>
      <xdr:row>4</xdr:row>
      <xdr:rowOff>0</xdr:rowOff>
    </xdr:to>
    <xdr:pic>
      <xdr:nvPicPr>
        <xdr:cNvPr id="1" name="Picture 3"/>
        <xdr:cNvPicPr preferRelativeResize="1">
          <a:picLocks noChangeAspect="1"/>
        </xdr:cNvPicPr>
      </xdr:nvPicPr>
      <xdr:blipFill>
        <a:blip r:embed="rId1"/>
        <a:stretch>
          <a:fillRect/>
        </a:stretch>
      </xdr:blipFill>
      <xdr:spPr>
        <a:xfrm>
          <a:off x="247650" y="247650"/>
          <a:ext cx="4867275" cy="400050"/>
        </a:xfrm>
        <a:prstGeom prst="rect">
          <a:avLst/>
        </a:prstGeom>
        <a:noFill/>
        <a:ln w="9525" cmpd="sng">
          <a:noFill/>
        </a:ln>
      </xdr:spPr>
    </xdr:pic>
    <xdr:clientData/>
  </xdr:twoCellAnchor>
  <xdr:twoCellAnchor editAs="oneCell">
    <xdr:from>
      <xdr:col>15</xdr:col>
      <xdr:colOff>238125</xdr:colOff>
      <xdr:row>1</xdr:row>
      <xdr:rowOff>85725</xdr:rowOff>
    </xdr:from>
    <xdr:to>
      <xdr:col>22</xdr:col>
      <xdr:colOff>304800</xdr:colOff>
      <xdr:row>4</xdr:row>
      <xdr:rowOff>0</xdr:rowOff>
    </xdr:to>
    <xdr:pic>
      <xdr:nvPicPr>
        <xdr:cNvPr id="2" name="Picture 4"/>
        <xdr:cNvPicPr preferRelativeResize="1">
          <a:picLocks noChangeAspect="1"/>
        </xdr:cNvPicPr>
      </xdr:nvPicPr>
      <xdr:blipFill>
        <a:blip r:embed="rId1"/>
        <a:stretch>
          <a:fillRect/>
        </a:stretch>
      </xdr:blipFill>
      <xdr:spPr>
        <a:xfrm>
          <a:off x="8772525" y="247650"/>
          <a:ext cx="48672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28600" y="257175"/>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85725</xdr:rowOff>
    </xdr:from>
    <xdr:to>
      <xdr:col>7</xdr:col>
      <xdr:colOff>95250</xdr:colOff>
      <xdr:row>4</xdr:row>
      <xdr:rowOff>0</xdr:rowOff>
    </xdr:to>
    <xdr:pic>
      <xdr:nvPicPr>
        <xdr:cNvPr id="1" name="Picture 3"/>
        <xdr:cNvPicPr preferRelativeResize="1">
          <a:picLocks noChangeAspect="1"/>
        </xdr:cNvPicPr>
      </xdr:nvPicPr>
      <xdr:blipFill>
        <a:blip r:embed="rId1"/>
        <a:stretch>
          <a:fillRect/>
        </a:stretch>
      </xdr:blipFill>
      <xdr:spPr>
        <a:xfrm>
          <a:off x="238125" y="247650"/>
          <a:ext cx="4867275" cy="400050"/>
        </a:xfrm>
        <a:prstGeom prst="rect">
          <a:avLst/>
        </a:prstGeom>
        <a:noFill/>
        <a:ln w="9525" cmpd="sng">
          <a:noFill/>
        </a:ln>
      </xdr:spPr>
    </xdr:pic>
    <xdr:clientData/>
  </xdr:twoCellAnchor>
  <xdr:twoCellAnchor editAs="oneCell">
    <xdr:from>
      <xdr:col>15</xdr:col>
      <xdr:colOff>0</xdr:colOff>
      <xdr:row>1</xdr:row>
      <xdr:rowOff>85725</xdr:rowOff>
    </xdr:from>
    <xdr:to>
      <xdr:col>22</xdr:col>
      <xdr:colOff>66675</xdr:colOff>
      <xdr:row>4</xdr:row>
      <xdr:rowOff>0</xdr:rowOff>
    </xdr:to>
    <xdr:pic>
      <xdr:nvPicPr>
        <xdr:cNvPr id="2" name="Picture 4"/>
        <xdr:cNvPicPr preferRelativeResize="1">
          <a:picLocks noChangeAspect="1"/>
        </xdr:cNvPicPr>
      </xdr:nvPicPr>
      <xdr:blipFill>
        <a:blip r:embed="rId1"/>
        <a:stretch>
          <a:fillRect/>
        </a:stretch>
      </xdr:blipFill>
      <xdr:spPr>
        <a:xfrm>
          <a:off x="8410575" y="247650"/>
          <a:ext cx="486727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7</xdr:col>
      <xdr:colOff>95250</xdr:colOff>
      <xdr:row>4</xdr:row>
      <xdr:rowOff>9525</xdr:rowOff>
    </xdr:to>
    <xdr:pic>
      <xdr:nvPicPr>
        <xdr:cNvPr id="1" name="Picture 3"/>
        <xdr:cNvPicPr preferRelativeResize="1">
          <a:picLocks noChangeAspect="1"/>
        </xdr:cNvPicPr>
      </xdr:nvPicPr>
      <xdr:blipFill>
        <a:blip r:embed="rId1"/>
        <a:stretch>
          <a:fillRect/>
        </a:stretch>
      </xdr:blipFill>
      <xdr:spPr>
        <a:xfrm>
          <a:off x="247650" y="257175"/>
          <a:ext cx="4867275" cy="400050"/>
        </a:xfrm>
        <a:prstGeom prst="rect">
          <a:avLst/>
        </a:prstGeom>
        <a:noFill/>
        <a:ln w="9525" cmpd="sng">
          <a:noFill/>
        </a:ln>
      </xdr:spPr>
    </xdr:pic>
    <xdr:clientData/>
  </xdr:twoCellAnchor>
  <xdr:twoCellAnchor editAs="oneCell">
    <xdr:from>
      <xdr:col>15</xdr:col>
      <xdr:colOff>19050</xdr:colOff>
      <xdr:row>1</xdr:row>
      <xdr:rowOff>85725</xdr:rowOff>
    </xdr:from>
    <xdr:to>
      <xdr:col>22</xdr:col>
      <xdr:colOff>85725</xdr:colOff>
      <xdr:row>4</xdr:row>
      <xdr:rowOff>0</xdr:rowOff>
    </xdr:to>
    <xdr:pic>
      <xdr:nvPicPr>
        <xdr:cNvPr id="2" name="Picture 4"/>
        <xdr:cNvPicPr preferRelativeResize="1">
          <a:picLocks noChangeAspect="1"/>
        </xdr:cNvPicPr>
      </xdr:nvPicPr>
      <xdr:blipFill>
        <a:blip r:embed="rId1"/>
        <a:stretch>
          <a:fillRect/>
        </a:stretch>
      </xdr:blipFill>
      <xdr:spPr>
        <a:xfrm>
          <a:off x="8458200" y="247650"/>
          <a:ext cx="48672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view="pageBreakPreview" zoomScaleSheetLayoutView="100" workbookViewId="0" topLeftCell="A1">
      <selection activeCell="A1" sqref="A1"/>
    </sheetView>
  </sheetViews>
  <sheetFormatPr defaultColWidth="9.140625" defaultRowHeight="12.75"/>
  <cols>
    <col min="1" max="1" width="4.28125" style="5" customWidth="1"/>
    <col min="2" max="6" width="9.140625" style="5" customWidth="1"/>
    <col min="7" max="7" width="11.7109375" style="5" customWidth="1"/>
    <col min="8" max="8" width="29.57421875" style="5" customWidth="1"/>
    <col min="9" max="9" width="4.57421875" style="5" customWidth="1"/>
    <col min="10" max="10" width="9.140625" style="6" hidden="1"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215"/>
      <c r="C4" s="215"/>
      <c r="D4" s="215"/>
      <c r="E4" s="215"/>
      <c r="F4" s="215"/>
      <c r="G4" s="215"/>
      <c r="H4" s="215"/>
      <c r="I4" s="42"/>
    </row>
    <row r="5" spans="1:9" ht="12.75">
      <c r="A5" s="42"/>
      <c r="B5" s="215"/>
      <c r="C5" s="215"/>
      <c r="D5" s="215"/>
      <c r="E5" s="215"/>
      <c r="F5" s="215"/>
      <c r="G5" s="215"/>
      <c r="H5" s="215"/>
      <c r="I5" s="42"/>
    </row>
    <row r="6" spans="1:9" ht="12.75">
      <c r="A6" s="42"/>
      <c r="B6" s="215"/>
      <c r="C6" s="215"/>
      <c r="D6" s="215"/>
      <c r="E6" s="215"/>
      <c r="F6" s="215"/>
      <c r="G6" s="215"/>
      <c r="H6" s="215"/>
      <c r="I6" s="42"/>
    </row>
    <row r="7" spans="1:9" ht="12.75">
      <c r="A7" s="42"/>
      <c r="B7" s="215"/>
      <c r="C7" s="215"/>
      <c r="D7" s="215"/>
      <c r="E7" s="215"/>
      <c r="F7" s="215"/>
      <c r="G7" s="215"/>
      <c r="H7" s="215"/>
      <c r="I7" s="42"/>
    </row>
    <row r="8" spans="1:9" ht="12.75">
      <c r="A8" s="42"/>
      <c r="B8" s="215"/>
      <c r="C8" s="215"/>
      <c r="D8" s="215"/>
      <c r="E8" s="215"/>
      <c r="F8" s="215"/>
      <c r="G8" s="215"/>
      <c r="H8" s="215"/>
      <c r="I8" s="42"/>
    </row>
    <row r="9" spans="1:9" ht="12.75">
      <c r="A9" s="42"/>
      <c r="B9" s="215"/>
      <c r="C9" s="215"/>
      <c r="D9" s="215"/>
      <c r="E9" s="215"/>
      <c r="F9" s="215"/>
      <c r="G9" s="215"/>
      <c r="H9" s="215"/>
      <c r="I9" s="42"/>
    </row>
    <row r="10" spans="1:9" ht="12.75">
      <c r="A10" s="42"/>
      <c r="B10" s="215"/>
      <c r="C10" s="215"/>
      <c r="D10" s="215"/>
      <c r="E10" s="215"/>
      <c r="F10" s="215"/>
      <c r="G10" s="215"/>
      <c r="H10" s="215"/>
      <c r="I10" s="42"/>
    </row>
    <row r="11" spans="1:9" ht="12.75">
      <c r="A11" s="42"/>
      <c r="B11" s="215"/>
      <c r="C11" s="215"/>
      <c r="D11" s="215"/>
      <c r="E11" s="215"/>
      <c r="F11" s="215"/>
      <c r="G11" s="215"/>
      <c r="H11" s="215"/>
      <c r="I11" s="42"/>
    </row>
    <row r="12" spans="1:9" ht="12.75">
      <c r="A12" s="42"/>
      <c r="B12" s="215"/>
      <c r="C12" s="215"/>
      <c r="D12" s="215"/>
      <c r="E12" s="215"/>
      <c r="F12" s="215"/>
      <c r="G12" s="215"/>
      <c r="H12" s="215"/>
      <c r="I12" s="42"/>
    </row>
    <row r="13" spans="1:9" ht="12.75">
      <c r="A13" s="42"/>
      <c r="B13" s="215"/>
      <c r="C13" s="215"/>
      <c r="D13" s="215"/>
      <c r="E13" s="215"/>
      <c r="F13" s="215"/>
      <c r="G13" s="215"/>
      <c r="H13" s="215"/>
      <c r="I13" s="42"/>
    </row>
    <row r="14" spans="1:9" ht="12.75">
      <c r="A14" s="42"/>
      <c r="B14" s="215"/>
      <c r="C14" s="215"/>
      <c r="D14" s="215"/>
      <c r="E14" s="215"/>
      <c r="F14" s="215"/>
      <c r="G14" s="215"/>
      <c r="H14" s="215"/>
      <c r="I14" s="42"/>
    </row>
    <row r="15" spans="1:9" ht="12.75">
      <c r="A15" s="42"/>
      <c r="B15" s="215"/>
      <c r="C15" s="215"/>
      <c r="D15" s="215"/>
      <c r="E15" s="215"/>
      <c r="F15" s="215"/>
      <c r="G15" s="215"/>
      <c r="H15" s="215"/>
      <c r="I15" s="42"/>
    </row>
    <row r="16" spans="1:9" ht="12.75">
      <c r="A16" s="42"/>
      <c r="B16" s="215"/>
      <c r="C16" s="215"/>
      <c r="D16" s="215"/>
      <c r="E16" s="215"/>
      <c r="F16" s="215"/>
      <c r="G16" s="215"/>
      <c r="H16" s="215"/>
      <c r="I16" s="42"/>
    </row>
    <row r="17" spans="1:9" ht="12.75">
      <c r="A17" s="42"/>
      <c r="B17" s="215"/>
      <c r="C17" s="215"/>
      <c r="D17" s="215"/>
      <c r="E17" s="215"/>
      <c r="F17" s="215"/>
      <c r="G17" s="215"/>
      <c r="H17" s="215"/>
      <c r="I17" s="42"/>
    </row>
    <row r="18" spans="1:9" ht="12.75">
      <c r="A18" s="42"/>
      <c r="B18" s="215"/>
      <c r="C18" s="215"/>
      <c r="D18" s="215"/>
      <c r="E18" s="215"/>
      <c r="F18" s="215"/>
      <c r="G18" s="215"/>
      <c r="H18" s="215"/>
      <c r="I18" s="42"/>
    </row>
    <row r="19" spans="1:9" ht="12.75">
      <c r="A19" s="42"/>
      <c r="B19" s="215"/>
      <c r="C19" s="215"/>
      <c r="D19" s="215"/>
      <c r="E19" s="215"/>
      <c r="F19" s="215"/>
      <c r="G19" s="215"/>
      <c r="H19" s="215"/>
      <c r="I19" s="42"/>
    </row>
    <row r="20" spans="1:9" ht="12.75">
      <c r="A20" s="42"/>
      <c r="B20" s="215"/>
      <c r="C20" s="215"/>
      <c r="D20" s="215"/>
      <c r="E20" s="215"/>
      <c r="F20" s="215"/>
      <c r="G20" s="215"/>
      <c r="H20" s="215"/>
      <c r="I20" s="42"/>
    </row>
    <row r="21" spans="1:9" ht="12.75">
      <c r="A21" s="42"/>
      <c r="B21" s="215"/>
      <c r="C21" s="215"/>
      <c r="D21" s="215"/>
      <c r="E21" s="215"/>
      <c r="F21" s="215"/>
      <c r="G21" s="215"/>
      <c r="H21" s="215"/>
      <c r="I21" s="42"/>
    </row>
    <row r="22" spans="1:9" ht="12.75">
      <c r="A22" s="42"/>
      <c r="B22" s="215"/>
      <c r="C22" s="215"/>
      <c r="D22" s="215"/>
      <c r="E22" s="215"/>
      <c r="F22" s="215"/>
      <c r="G22" s="215"/>
      <c r="H22" s="215"/>
      <c r="I22" s="42"/>
    </row>
    <row r="23" spans="1:9" ht="12.75">
      <c r="A23" s="42"/>
      <c r="B23" s="215"/>
      <c r="C23" s="215"/>
      <c r="D23" s="215"/>
      <c r="E23" s="215"/>
      <c r="F23" s="215"/>
      <c r="G23" s="215"/>
      <c r="H23" s="215"/>
      <c r="I23" s="42"/>
    </row>
    <row r="24" spans="1:9" ht="12.75">
      <c r="A24" s="42"/>
      <c r="B24" s="215"/>
      <c r="C24" s="215"/>
      <c r="D24" s="215"/>
      <c r="E24" s="215"/>
      <c r="F24" s="215"/>
      <c r="G24" s="215"/>
      <c r="H24" s="215"/>
      <c r="I24" s="42"/>
    </row>
    <row r="25" spans="1:9" ht="12.75">
      <c r="A25" s="42"/>
      <c r="B25" s="215"/>
      <c r="C25" s="215"/>
      <c r="D25" s="215"/>
      <c r="E25" s="215"/>
      <c r="F25" s="215"/>
      <c r="G25" s="215"/>
      <c r="H25" s="215"/>
      <c r="I25" s="42"/>
    </row>
    <row r="26" spans="1:9" ht="12.75">
      <c r="A26" s="42"/>
      <c r="B26" s="215"/>
      <c r="C26" s="215"/>
      <c r="D26" s="215"/>
      <c r="E26" s="215"/>
      <c r="F26" s="215"/>
      <c r="G26" s="215"/>
      <c r="H26" s="215"/>
      <c r="I26" s="42"/>
    </row>
    <row r="27" spans="1:9" ht="12.75">
      <c r="A27" s="42"/>
      <c r="B27" s="215"/>
      <c r="C27" s="215"/>
      <c r="D27" s="215"/>
      <c r="E27" s="215"/>
      <c r="F27" s="215"/>
      <c r="G27" s="215"/>
      <c r="H27" s="215"/>
      <c r="I27" s="42"/>
    </row>
    <row r="28" spans="1:9" ht="12.75">
      <c r="A28" s="42"/>
      <c r="B28" s="215"/>
      <c r="C28" s="215"/>
      <c r="D28" s="215"/>
      <c r="E28" s="215"/>
      <c r="F28" s="215"/>
      <c r="G28" s="215"/>
      <c r="H28" s="215"/>
      <c r="I28" s="42"/>
    </row>
    <row r="29" spans="1:9" ht="12.75">
      <c r="A29" s="42"/>
      <c r="B29" s="215"/>
      <c r="C29" s="215"/>
      <c r="D29" s="215"/>
      <c r="E29" s="215"/>
      <c r="F29" s="215"/>
      <c r="G29" s="215"/>
      <c r="H29" s="215"/>
      <c r="I29" s="42"/>
    </row>
    <row r="30" spans="1:9" ht="12.75">
      <c r="A30" s="42"/>
      <c r="B30" s="215"/>
      <c r="C30" s="215"/>
      <c r="D30" s="215"/>
      <c r="E30" s="215"/>
      <c r="F30" s="215"/>
      <c r="G30" s="215"/>
      <c r="H30" s="215"/>
      <c r="I30" s="42"/>
    </row>
    <row r="31" spans="1:9" ht="12.75">
      <c r="A31" s="42"/>
      <c r="B31" s="215"/>
      <c r="C31" s="215"/>
      <c r="D31" s="215"/>
      <c r="E31" s="215"/>
      <c r="F31" s="215"/>
      <c r="G31" s="215"/>
      <c r="H31" s="215"/>
      <c r="I31" s="42"/>
    </row>
    <row r="32" spans="1:9" ht="12.75">
      <c r="A32" s="42"/>
      <c r="B32" s="215"/>
      <c r="C32" s="215"/>
      <c r="D32" s="215"/>
      <c r="E32" s="215"/>
      <c r="F32" s="215"/>
      <c r="G32" s="215"/>
      <c r="H32" s="215"/>
      <c r="I32" s="42"/>
    </row>
    <row r="33" spans="1:9" ht="12.75">
      <c r="A33" s="42"/>
      <c r="B33" s="215"/>
      <c r="C33" s="215"/>
      <c r="D33" s="215"/>
      <c r="E33" s="215"/>
      <c r="F33" s="215"/>
      <c r="G33" s="215"/>
      <c r="H33" s="215"/>
      <c r="I33" s="42"/>
    </row>
    <row r="34" spans="1:9" ht="12.75">
      <c r="A34" s="42"/>
      <c r="B34" s="215"/>
      <c r="C34" s="215"/>
      <c r="D34" s="215"/>
      <c r="E34" s="215"/>
      <c r="F34" s="215"/>
      <c r="G34" s="215"/>
      <c r="H34" s="215"/>
      <c r="I34" s="42"/>
    </row>
    <row r="35" spans="1:9" ht="12.75">
      <c r="A35" s="42"/>
      <c r="B35" s="215"/>
      <c r="C35" s="215"/>
      <c r="D35" s="215"/>
      <c r="E35" s="215"/>
      <c r="F35" s="215"/>
      <c r="G35" s="215"/>
      <c r="H35" s="215"/>
      <c r="I35" s="42"/>
    </row>
    <row r="36" spans="1:9" ht="12.75">
      <c r="A36" s="42"/>
      <c r="B36" s="215"/>
      <c r="C36" s="215"/>
      <c r="D36" s="215"/>
      <c r="E36" s="215"/>
      <c r="F36" s="215"/>
      <c r="G36" s="215"/>
      <c r="H36" s="215"/>
      <c r="I36" s="42"/>
    </row>
    <row r="37" spans="1:9" ht="12.75">
      <c r="A37" s="42"/>
      <c r="B37" s="215"/>
      <c r="C37" s="215"/>
      <c r="D37" s="215"/>
      <c r="E37" s="215"/>
      <c r="F37" s="215"/>
      <c r="G37" s="215"/>
      <c r="H37" s="215"/>
      <c r="I37" s="42"/>
    </row>
    <row r="38" spans="1:9" ht="12.75">
      <c r="A38" s="42"/>
      <c r="B38" s="215"/>
      <c r="C38" s="215"/>
      <c r="D38" s="215"/>
      <c r="E38" s="215"/>
      <c r="F38" s="215"/>
      <c r="G38" s="215"/>
      <c r="H38" s="215"/>
      <c r="I38" s="42"/>
    </row>
    <row r="39" spans="1:9" ht="12.75">
      <c r="A39" s="42"/>
      <c r="B39" s="215"/>
      <c r="C39" s="215"/>
      <c r="D39" s="215"/>
      <c r="E39" s="215"/>
      <c r="F39" s="215"/>
      <c r="G39" s="215"/>
      <c r="H39" s="215"/>
      <c r="I39" s="42"/>
    </row>
    <row r="40" spans="1:9" ht="12.75">
      <c r="A40" s="42"/>
      <c r="B40" s="215"/>
      <c r="C40" s="215"/>
      <c r="D40" s="215"/>
      <c r="E40" s="215"/>
      <c r="F40" s="215"/>
      <c r="G40" s="215"/>
      <c r="H40" s="215"/>
      <c r="I40" s="42"/>
    </row>
    <row r="41" spans="1:9" ht="12.75">
      <c r="A41" s="42"/>
      <c r="B41" s="215"/>
      <c r="C41" s="215"/>
      <c r="D41" s="215"/>
      <c r="E41" s="215"/>
      <c r="F41" s="215"/>
      <c r="G41" s="215"/>
      <c r="H41" s="215"/>
      <c r="I41" s="42"/>
    </row>
    <row r="42" spans="1:9" ht="12.75">
      <c r="A42" s="42"/>
      <c r="B42" s="215"/>
      <c r="C42" s="215"/>
      <c r="D42" s="215"/>
      <c r="E42" s="215"/>
      <c r="F42" s="215"/>
      <c r="G42" s="215"/>
      <c r="H42" s="215"/>
      <c r="I42" s="42"/>
    </row>
    <row r="43" spans="1:9" ht="12.75">
      <c r="A43" s="42"/>
      <c r="B43" s="215"/>
      <c r="C43" s="215"/>
      <c r="D43" s="215"/>
      <c r="E43" s="215"/>
      <c r="F43" s="215"/>
      <c r="G43" s="215"/>
      <c r="H43" s="215"/>
      <c r="I43" s="42"/>
    </row>
    <row r="44" spans="1:9" ht="12.75">
      <c r="A44" s="42"/>
      <c r="B44" s="215"/>
      <c r="C44" s="215"/>
      <c r="D44" s="215"/>
      <c r="E44" s="215"/>
      <c r="F44" s="215"/>
      <c r="G44" s="215"/>
      <c r="H44" s="215"/>
      <c r="I44" s="42"/>
    </row>
    <row r="45" spans="1:9" ht="12.75">
      <c r="A45" s="42"/>
      <c r="B45" s="215"/>
      <c r="C45" s="215"/>
      <c r="D45" s="215"/>
      <c r="E45" s="215"/>
      <c r="F45" s="215"/>
      <c r="G45" s="215"/>
      <c r="H45" s="215"/>
      <c r="I45" s="42"/>
    </row>
    <row r="46" spans="1:9" ht="12.75">
      <c r="A46" s="42"/>
      <c r="B46" s="215"/>
      <c r="C46" s="215"/>
      <c r="D46" s="215"/>
      <c r="E46" s="215"/>
      <c r="F46" s="215"/>
      <c r="G46" s="215"/>
      <c r="H46" s="215"/>
      <c r="I46" s="42"/>
    </row>
    <row r="47" spans="1:9" ht="12.75">
      <c r="A47" s="42"/>
      <c r="B47" s="215"/>
      <c r="C47" s="215"/>
      <c r="D47" s="215"/>
      <c r="E47" s="215"/>
      <c r="F47" s="215"/>
      <c r="G47" s="215"/>
      <c r="H47" s="215"/>
      <c r="I47" s="42"/>
    </row>
    <row r="48" spans="1:9" ht="12.75">
      <c r="A48" s="42"/>
      <c r="B48" s="215"/>
      <c r="C48" s="215"/>
      <c r="D48" s="215"/>
      <c r="E48" s="215"/>
      <c r="F48" s="215"/>
      <c r="G48" s="215"/>
      <c r="H48" s="215"/>
      <c r="I48" s="42"/>
    </row>
    <row r="49" spans="1:9" ht="12.75">
      <c r="A49" s="42"/>
      <c r="B49" s="215"/>
      <c r="C49" s="215"/>
      <c r="D49" s="215"/>
      <c r="E49" s="215"/>
      <c r="F49" s="215"/>
      <c r="G49" s="215"/>
      <c r="H49" s="215"/>
      <c r="I49" s="42"/>
    </row>
    <row r="50" spans="1:9" ht="12.75">
      <c r="A50" s="42"/>
      <c r="B50" s="215"/>
      <c r="C50" s="215"/>
      <c r="D50" s="215"/>
      <c r="E50" s="215"/>
      <c r="F50" s="215"/>
      <c r="G50" s="215"/>
      <c r="H50" s="215"/>
      <c r="I50" s="42"/>
    </row>
    <row r="51" spans="1:9" ht="12.75">
      <c r="A51" s="42"/>
      <c r="B51" s="215"/>
      <c r="C51" s="215"/>
      <c r="D51" s="215"/>
      <c r="E51" s="215"/>
      <c r="F51" s="215"/>
      <c r="G51" s="215"/>
      <c r="H51" s="215"/>
      <c r="I51" s="42"/>
    </row>
    <row r="52" spans="1:9" ht="12.75">
      <c r="A52" s="42"/>
      <c r="B52" s="215"/>
      <c r="C52" s="215"/>
      <c r="D52" s="215"/>
      <c r="E52" s="215"/>
      <c r="F52" s="215"/>
      <c r="G52" s="215"/>
      <c r="H52" s="215"/>
      <c r="I52" s="42"/>
    </row>
    <row r="53" spans="1:9" ht="12.75">
      <c r="A53" s="42"/>
      <c r="B53" s="42"/>
      <c r="C53" s="42"/>
      <c r="D53" s="42"/>
      <c r="E53" s="42"/>
      <c r="F53" s="42"/>
      <c r="G53" s="42"/>
      <c r="H53" s="42"/>
      <c r="I53" s="42"/>
    </row>
    <row r="54" spans="1:9" ht="12.75">
      <c r="A54" s="42"/>
      <c r="B54" s="42"/>
      <c r="C54" s="42"/>
      <c r="D54" s="42"/>
      <c r="E54" s="42"/>
      <c r="F54" s="42"/>
      <c r="G54" s="42"/>
      <c r="H54" s="42"/>
      <c r="I54" s="42"/>
    </row>
    <row r="55" spans="1:9" ht="12.75">
      <c r="A55" s="42"/>
      <c r="B55" s="42"/>
      <c r="C55" s="42"/>
      <c r="D55" s="42"/>
      <c r="E55" s="42"/>
      <c r="F55" s="42"/>
      <c r="G55" s="42"/>
      <c r="H55" s="42"/>
      <c r="I55" s="42"/>
    </row>
    <row r="56" spans="1:9" ht="12.75">
      <c r="A56" s="42"/>
      <c r="B56" s="42"/>
      <c r="C56" s="42"/>
      <c r="D56" s="42"/>
      <c r="E56" s="42"/>
      <c r="F56" s="42"/>
      <c r="G56" s="42"/>
      <c r="H56" s="42"/>
      <c r="I56" s="42"/>
    </row>
    <row r="57" spans="1:9" ht="12.75">
      <c r="A57" s="42"/>
      <c r="B57" s="42"/>
      <c r="C57" s="42"/>
      <c r="D57" s="42"/>
      <c r="E57" s="42"/>
      <c r="F57" s="42"/>
      <c r="G57" s="42"/>
      <c r="H57" s="42"/>
      <c r="I57" s="42"/>
    </row>
    <row r="58" spans="1:9" ht="12.75">
      <c r="A58" s="42"/>
      <c r="B58" s="42"/>
      <c r="C58" s="42"/>
      <c r="D58" s="42"/>
      <c r="E58" s="42"/>
      <c r="F58" s="42"/>
      <c r="G58" s="42"/>
      <c r="H58" s="42"/>
      <c r="I58" s="42"/>
    </row>
    <row r="59" spans="1:9" ht="12.75">
      <c r="A59" s="42"/>
      <c r="B59" s="42"/>
      <c r="C59" s="42"/>
      <c r="D59" s="42"/>
      <c r="E59" s="42"/>
      <c r="F59" s="42"/>
      <c r="G59" s="42"/>
      <c r="H59" s="42"/>
      <c r="I59" s="42"/>
    </row>
    <row r="60" spans="1:9" ht="12.75">
      <c r="A60" s="42"/>
      <c r="B60" s="42"/>
      <c r="C60" s="42"/>
      <c r="D60" s="42"/>
      <c r="E60" s="42"/>
      <c r="F60" s="42"/>
      <c r="G60" s="42"/>
      <c r="H60" s="42"/>
      <c r="I60" s="42"/>
    </row>
  </sheetData>
  <printOptions/>
  <pageMargins left="0.5" right="0.5" top="0.75" bottom="0.75" header="0.5" footer="0.5"/>
  <pageSetup horizontalDpi="300" verticalDpi="300" orientation="portrait" r:id="rId2"/>
  <headerFooter alignWithMargins="0">
    <oddHeader>&amp;CReadme Worksheet</oddHeader>
    <oddFooter>&amp;LCascade101.xls&amp;CCopyright 2002 Microwaves101.com&amp;RLicensed to:</oddFooter>
  </headerFooter>
  <drawing r:id="rId1"/>
</worksheet>
</file>

<file path=xl/worksheets/sheet10.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 sqref="D1"/>
    </sheetView>
  </sheetViews>
  <sheetFormatPr defaultColWidth="9.140625" defaultRowHeight="12.75"/>
  <cols>
    <col min="1" max="1" width="2.8515625" style="138" customWidth="1"/>
    <col min="2" max="8" width="9.140625" style="40" customWidth="1"/>
    <col min="9" max="9" width="9.140625" style="30" customWidth="1"/>
    <col min="10" max="10" width="12.00390625" style="30" customWidth="1"/>
    <col min="11" max="11" width="2.7109375" style="138" customWidth="1"/>
  </cols>
  <sheetData>
    <row r="1" spans="1:11" ht="12.75">
      <c r="A1" s="136"/>
      <c r="B1" s="49"/>
      <c r="C1" s="49"/>
      <c r="D1" s="49"/>
      <c r="E1" s="49"/>
      <c r="F1" s="49"/>
      <c r="G1" s="49"/>
      <c r="H1" s="49"/>
      <c r="I1" s="54"/>
      <c r="J1" s="54"/>
      <c r="K1" s="136"/>
    </row>
    <row r="2" spans="1:11" ht="12.75">
      <c r="A2" s="136"/>
      <c r="B2" s="49"/>
      <c r="C2" s="49"/>
      <c r="D2" s="49"/>
      <c r="E2" s="49"/>
      <c r="F2" s="49"/>
      <c r="G2" s="49"/>
      <c r="H2" s="49"/>
      <c r="I2" s="54"/>
      <c r="J2" s="54"/>
      <c r="K2" s="136"/>
    </row>
    <row r="3" spans="1:11" ht="12.75">
      <c r="A3" s="136"/>
      <c r="B3" s="49"/>
      <c r="C3" s="49"/>
      <c r="D3" s="49"/>
      <c r="E3" s="49"/>
      <c r="F3" s="49"/>
      <c r="G3" s="49"/>
      <c r="H3" s="49"/>
      <c r="I3" s="54"/>
      <c r="J3" s="54"/>
      <c r="K3" s="136"/>
    </row>
    <row r="4" spans="1:11" ht="12.75">
      <c r="A4" s="136"/>
      <c r="K4" s="136"/>
    </row>
    <row r="5" spans="1:11" ht="12.75">
      <c r="A5" s="136"/>
      <c r="K5" s="136"/>
    </row>
    <row r="6" spans="1:11" ht="12.75">
      <c r="A6" s="136"/>
      <c r="B6" s="40" t="s">
        <v>76</v>
      </c>
      <c r="K6" s="136"/>
    </row>
    <row r="7" spans="1:11" ht="12.75">
      <c r="A7" s="136"/>
      <c r="B7" s="40" t="s">
        <v>91</v>
      </c>
      <c r="K7" s="136"/>
    </row>
    <row r="8" spans="1:11" ht="12.75">
      <c r="A8" s="136"/>
      <c r="C8" s="40" t="s">
        <v>81</v>
      </c>
      <c r="K8" s="136"/>
    </row>
    <row r="9" spans="1:11" ht="12.75">
      <c r="A9" s="136"/>
      <c r="K9" s="136"/>
    </row>
    <row r="10" spans="1:11" ht="12.75">
      <c r="A10" s="136"/>
      <c r="D10" s="40" t="s">
        <v>11</v>
      </c>
      <c r="E10" s="50">
        <v>-10</v>
      </c>
      <c r="K10" s="136"/>
    </row>
    <row r="11" spans="1:11" ht="12.75">
      <c r="A11" s="136"/>
      <c r="D11" s="40" t="s">
        <v>2</v>
      </c>
      <c r="E11" s="50">
        <v>18</v>
      </c>
      <c r="K11" s="136"/>
    </row>
    <row r="12" spans="1:11" ht="12.75">
      <c r="A12" s="136"/>
      <c r="D12" s="40" t="s">
        <v>4</v>
      </c>
      <c r="E12" s="137">
        <f>E13-E11+1</f>
        <v>10</v>
      </c>
      <c r="K12" s="136"/>
    </row>
    <row r="13" spans="1:11" ht="12.75">
      <c r="A13" s="136"/>
      <c r="D13" s="40" t="s">
        <v>6</v>
      </c>
      <c r="E13" s="50">
        <v>27</v>
      </c>
      <c r="K13" s="136"/>
    </row>
    <row r="14" spans="1:11" ht="12.75">
      <c r="A14" s="136"/>
      <c r="D14" s="40" t="s">
        <v>12</v>
      </c>
      <c r="E14" s="50">
        <v>27</v>
      </c>
      <c r="K14" s="136"/>
    </row>
    <row r="15" spans="1:11" s="41" customFormat="1" ht="12.75">
      <c r="A15" s="54"/>
      <c r="B15" s="40"/>
      <c r="C15" s="40"/>
      <c r="D15" s="40"/>
      <c r="E15" s="40"/>
      <c r="F15" s="40"/>
      <c r="G15" s="40"/>
      <c r="H15" s="40"/>
      <c r="I15" s="30"/>
      <c r="J15" s="30"/>
      <c r="K15" s="54"/>
    </row>
    <row r="16" spans="1:11" s="41" customFormat="1" ht="12.75">
      <c r="A16" s="54"/>
      <c r="B16" s="129"/>
      <c r="C16" s="130"/>
      <c r="D16" s="130" t="s">
        <v>13</v>
      </c>
      <c r="E16" s="130" t="s">
        <v>14</v>
      </c>
      <c r="F16" s="130" t="s">
        <v>14</v>
      </c>
      <c r="G16" s="130" t="s">
        <v>18</v>
      </c>
      <c r="H16" s="130" t="s">
        <v>18</v>
      </c>
      <c r="I16" s="129"/>
      <c r="J16" s="129"/>
      <c r="K16" s="54"/>
    </row>
    <row r="17" spans="1:11" s="41" customFormat="1" ht="12.75">
      <c r="A17" s="54"/>
      <c r="B17" s="129"/>
      <c r="C17" s="130" t="s">
        <v>15</v>
      </c>
      <c r="D17" s="130" t="s">
        <v>16</v>
      </c>
      <c r="E17" s="130" t="s">
        <v>17</v>
      </c>
      <c r="F17" s="130" t="s">
        <v>13</v>
      </c>
      <c r="G17" s="130" t="s">
        <v>17</v>
      </c>
      <c r="H17" s="130" t="s">
        <v>13</v>
      </c>
      <c r="I17" s="129"/>
      <c r="J17" s="129"/>
      <c r="K17" s="54"/>
    </row>
    <row r="18" spans="1:11" s="41" customFormat="1" ht="12.75">
      <c r="A18" s="54"/>
      <c r="B18" s="129"/>
      <c r="C18" s="130" t="s">
        <v>0</v>
      </c>
      <c r="D18" s="130" t="s">
        <v>1</v>
      </c>
      <c r="E18" s="130" t="s">
        <v>0</v>
      </c>
      <c r="F18" s="130" t="s">
        <v>1</v>
      </c>
      <c r="G18" s="130" t="s">
        <v>0</v>
      </c>
      <c r="H18" s="130" t="s">
        <v>1</v>
      </c>
      <c r="I18" s="129"/>
      <c r="J18" s="129"/>
      <c r="K18" s="54"/>
    </row>
    <row r="19" spans="1:11" s="41" customFormat="1" ht="12.75">
      <c r="A19" s="54"/>
      <c r="B19" s="129"/>
      <c r="C19" s="129">
        <f>E10</f>
        <v>-10</v>
      </c>
      <c r="D19" s="129">
        <f aca="true" t="shared" si="0" ref="D19:D58">C19+E$11</f>
        <v>8</v>
      </c>
      <c r="E19" s="131">
        <f aca="true" t="shared" si="1" ref="E19:E58">10*LOG(10^($E$11/10)/(1+(0.12202*10^($C19/10))/10^($E$12/10))^2)</f>
        <v>17.98940793836704</v>
      </c>
      <c r="F19" s="132">
        <f aca="true" t="shared" si="2" ref="F19:F58">C19+E19</f>
        <v>7.989407938367041</v>
      </c>
      <c r="G19" s="131">
        <f aca="true" t="shared" si="3" ref="G19:G58">IF($C19&lt;$E$12+9,10*LOG(10^($E$11/10)/(1+(0.12202*10^($C19/10))/10^($E$12/10))^2),$E$12+$E$11-$C19+3)</f>
        <v>17.98940793836704</v>
      </c>
      <c r="H19" s="131">
        <f aca="true" t="shared" si="4" ref="H19:H58">IF($C19&lt;$E$12+9,10*LOG(10^($E$11/10)/(1+(0.12202*10^($C19/10))/10^($E$12/10))^2)+$C19,$E$11+$E$12+3)</f>
        <v>7.989407938367041</v>
      </c>
      <c r="I19" s="132"/>
      <c r="J19" s="129"/>
      <c r="K19" s="54"/>
    </row>
    <row r="20" spans="1:11" s="41" customFormat="1" ht="12.75">
      <c r="A20" s="54"/>
      <c r="B20" s="129"/>
      <c r="C20" s="129">
        <f aca="true" t="shared" si="5" ref="C20:C58">C19+1</f>
        <v>-9</v>
      </c>
      <c r="D20" s="129">
        <f t="shared" si="0"/>
        <v>9</v>
      </c>
      <c r="E20" s="131">
        <f t="shared" si="1"/>
        <v>17.98666748833923</v>
      </c>
      <c r="F20" s="132">
        <f t="shared" si="2"/>
        <v>8.98666748833923</v>
      </c>
      <c r="G20" s="131">
        <f t="shared" si="3"/>
        <v>17.98666748833923</v>
      </c>
      <c r="H20" s="131">
        <f t="shared" si="4"/>
        <v>8.98666748833923</v>
      </c>
      <c r="I20" s="132"/>
      <c r="J20" s="129"/>
      <c r="K20" s="54"/>
    </row>
    <row r="21" spans="1:11" s="41" customFormat="1" ht="12.75">
      <c r="A21" s="54"/>
      <c r="B21" s="129"/>
      <c r="C21" s="129">
        <f t="shared" si="5"/>
        <v>-8</v>
      </c>
      <c r="D21" s="129">
        <f t="shared" si="0"/>
        <v>10</v>
      </c>
      <c r="E21" s="131">
        <f t="shared" si="1"/>
        <v>17.98321869512789</v>
      </c>
      <c r="F21" s="132">
        <f t="shared" si="2"/>
        <v>9.983218695127889</v>
      </c>
      <c r="G21" s="131">
        <f t="shared" si="3"/>
        <v>17.98321869512789</v>
      </c>
      <c r="H21" s="131">
        <f t="shared" si="4"/>
        <v>9.983218695127889</v>
      </c>
      <c r="I21" s="132"/>
      <c r="J21" s="129"/>
      <c r="K21" s="54"/>
    </row>
    <row r="22" spans="1:11" s="41" customFormat="1" ht="12.75">
      <c r="A22" s="54"/>
      <c r="B22" s="129"/>
      <c r="C22" s="129">
        <f t="shared" si="5"/>
        <v>-7</v>
      </c>
      <c r="D22" s="129">
        <f t="shared" si="0"/>
        <v>11</v>
      </c>
      <c r="E22" s="131">
        <f t="shared" si="1"/>
        <v>17.97887886792433</v>
      </c>
      <c r="F22" s="132">
        <f t="shared" si="2"/>
        <v>10.97887886792433</v>
      </c>
      <c r="G22" s="131">
        <f t="shared" si="3"/>
        <v>17.97887886792433</v>
      </c>
      <c r="H22" s="131">
        <f t="shared" si="4"/>
        <v>10.97887886792433</v>
      </c>
      <c r="I22" s="132"/>
      <c r="J22" s="129"/>
      <c r="K22" s="54"/>
    </row>
    <row r="23" spans="1:11" s="41" customFormat="1" ht="12.75">
      <c r="A23" s="54"/>
      <c r="B23" s="129"/>
      <c r="C23" s="129">
        <f t="shared" si="5"/>
        <v>-6</v>
      </c>
      <c r="D23" s="129">
        <f t="shared" si="0"/>
        <v>12</v>
      </c>
      <c r="E23" s="131">
        <f t="shared" si="1"/>
        <v>17.97341843057516</v>
      </c>
      <c r="F23" s="132">
        <f t="shared" si="2"/>
        <v>11.973418430575158</v>
      </c>
      <c r="G23" s="131">
        <f t="shared" si="3"/>
        <v>17.97341843057516</v>
      </c>
      <c r="H23" s="131">
        <f t="shared" si="4"/>
        <v>11.973418430575158</v>
      </c>
      <c r="I23" s="132"/>
      <c r="J23" s="129"/>
      <c r="K23" s="54"/>
    </row>
    <row r="24" spans="1:11" s="41" customFormat="1" ht="12.75">
      <c r="A24" s="54"/>
      <c r="B24" s="129"/>
      <c r="C24" s="129">
        <f t="shared" si="5"/>
        <v>-5</v>
      </c>
      <c r="D24" s="129">
        <f t="shared" si="0"/>
        <v>13</v>
      </c>
      <c r="E24" s="131">
        <f t="shared" si="1"/>
        <v>17.966549024682394</v>
      </c>
      <c r="F24" s="132">
        <f t="shared" si="2"/>
        <v>12.966549024682394</v>
      </c>
      <c r="G24" s="131">
        <f t="shared" si="3"/>
        <v>17.966549024682394</v>
      </c>
      <c r="H24" s="131">
        <f t="shared" si="4"/>
        <v>12.966549024682394</v>
      </c>
      <c r="I24" s="132"/>
      <c r="J24" s="129"/>
      <c r="K24" s="54"/>
    </row>
    <row r="25" spans="1:11" s="41" customFormat="1" ht="12.75">
      <c r="A25" s="54"/>
      <c r="B25" s="129"/>
      <c r="C25" s="129">
        <f t="shared" si="5"/>
        <v>-4</v>
      </c>
      <c r="D25" s="129">
        <f t="shared" si="0"/>
        <v>14</v>
      </c>
      <c r="E25" s="131">
        <f t="shared" si="1"/>
        <v>17.957908672838073</v>
      </c>
      <c r="F25" s="132">
        <f t="shared" si="2"/>
        <v>13.957908672838073</v>
      </c>
      <c r="G25" s="131">
        <f t="shared" si="3"/>
        <v>17.957908672838073</v>
      </c>
      <c r="H25" s="131">
        <f t="shared" si="4"/>
        <v>13.957908672838073</v>
      </c>
      <c r="I25" s="132"/>
      <c r="J25" s="129"/>
      <c r="K25" s="54"/>
    </row>
    <row r="26" spans="1:11" s="41" customFormat="1" ht="12.75">
      <c r="A26" s="54"/>
      <c r="B26" s="129"/>
      <c r="C26" s="129">
        <f t="shared" si="5"/>
        <v>-3</v>
      </c>
      <c r="D26" s="129">
        <f t="shared" si="0"/>
        <v>15</v>
      </c>
      <c r="E26" s="131">
        <f t="shared" si="1"/>
        <v>17.94704332148224</v>
      </c>
      <c r="F26" s="132">
        <f t="shared" si="2"/>
        <v>14.94704332148224</v>
      </c>
      <c r="G26" s="131">
        <f t="shared" si="3"/>
        <v>17.94704332148224</v>
      </c>
      <c r="H26" s="131">
        <f t="shared" si="4"/>
        <v>14.94704332148224</v>
      </c>
      <c r="I26" s="132"/>
      <c r="J26" s="129"/>
      <c r="K26" s="54"/>
    </row>
    <row r="27" spans="1:11" s="41" customFormat="1" ht="12.75">
      <c r="A27" s="54"/>
      <c r="B27" s="129"/>
      <c r="C27" s="129">
        <f t="shared" si="5"/>
        <v>-2</v>
      </c>
      <c r="D27" s="129">
        <f t="shared" si="0"/>
        <v>16</v>
      </c>
      <c r="E27" s="131">
        <f t="shared" si="1"/>
        <v>17.933383952389953</v>
      </c>
      <c r="F27" s="132">
        <f t="shared" si="2"/>
        <v>15.933383952389953</v>
      </c>
      <c r="G27" s="131">
        <f t="shared" si="3"/>
        <v>17.933383952389953</v>
      </c>
      <c r="H27" s="131">
        <f t="shared" si="4"/>
        <v>15.933383952389953</v>
      </c>
      <c r="I27" s="132"/>
      <c r="J27" s="129"/>
      <c r="K27" s="54"/>
    </row>
    <row r="28" spans="1:11" s="41" customFormat="1" ht="12.75">
      <c r="A28" s="54"/>
      <c r="B28" s="129"/>
      <c r="C28" s="129">
        <f t="shared" si="5"/>
        <v>-1</v>
      </c>
      <c r="D28" s="129">
        <f t="shared" si="0"/>
        <v>17</v>
      </c>
      <c r="E28" s="131">
        <f t="shared" si="1"/>
        <v>17.916218312825073</v>
      </c>
      <c r="F28" s="132">
        <f t="shared" si="2"/>
        <v>16.916218312825073</v>
      </c>
      <c r="G28" s="131">
        <f t="shared" si="3"/>
        <v>17.916218312825073</v>
      </c>
      <c r="H28" s="131">
        <f t="shared" si="4"/>
        <v>16.916218312825073</v>
      </c>
      <c r="I28" s="132"/>
      <c r="J28" s="129"/>
      <c r="K28" s="54"/>
    </row>
    <row r="29" spans="1:11" s="41" customFormat="1" ht="12.75">
      <c r="A29" s="54"/>
      <c r="B29" s="129"/>
      <c r="C29" s="129">
        <f t="shared" si="5"/>
        <v>0</v>
      </c>
      <c r="D29" s="129">
        <f t="shared" si="0"/>
        <v>18</v>
      </c>
      <c r="E29" s="131">
        <f t="shared" si="1"/>
        <v>17.89465617816356</v>
      </c>
      <c r="F29" s="132">
        <f t="shared" si="2"/>
        <v>17.89465617816356</v>
      </c>
      <c r="G29" s="131">
        <f t="shared" si="3"/>
        <v>17.89465617816356</v>
      </c>
      <c r="H29" s="131">
        <f t="shared" si="4"/>
        <v>17.89465617816356</v>
      </c>
      <c r="I29" s="132"/>
      <c r="J29" s="129"/>
      <c r="K29" s="54"/>
    </row>
    <row r="30" spans="1:11" s="41" customFormat="1" ht="12.75">
      <c r="A30" s="54"/>
      <c r="B30" s="129"/>
      <c r="C30" s="129">
        <f t="shared" si="5"/>
        <v>1</v>
      </c>
      <c r="D30" s="129">
        <f t="shared" si="0"/>
        <v>19</v>
      </c>
      <c r="E30" s="131">
        <f t="shared" si="1"/>
        <v>17.867586947948134</v>
      </c>
      <c r="F30" s="132">
        <f t="shared" si="2"/>
        <v>18.867586947948134</v>
      </c>
      <c r="G30" s="131">
        <f t="shared" si="3"/>
        <v>17.867586947948134</v>
      </c>
      <c r="H30" s="131">
        <f t="shared" si="4"/>
        <v>18.867586947948134</v>
      </c>
      <c r="I30" s="132"/>
      <c r="J30" s="129"/>
      <c r="K30" s="54"/>
    </row>
    <row r="31" spans="1:11" s="41" customFormat="1" ht="12.75">
      <c r="A31" s="54"/>
      <c r="B31" s="129"/>
      <c r="C31" s="129">
        <f t="shared" si="5"/>
        <v>2</v>
      </c>
      <c r="D31" s="129">
        <f t="shared" si="0"/>
        <v>20</v>
      </c>
      <c r="E31" s="131">
        <f t="shared" si="1"/>
        <v>17.8336283220687</v>
      </c>
      <c r="F31" s="132">
        <f t="shared" si="2"/>
        <v>19.8336283220687</v>
      </c>
      <c r="G31" s="131">
        <f t="shared" si="3"/>
        <v>17.8336283220687</v>
      </c>
      <c r="H31" s="131">
        <f t="shared" si="4"/>
        <v>19.8336283220687</v>
      </c>
      <c r="I31" s="132"/>
      <c r="J31" s="129"/>
      <c r="K31" s="54"/>
    </row>
    <row r="32" spans="1:11" s="41" customFormat="1" ht="12.75">
      <c r="A32" s="54"/>
      <c r="B32" s="129"/>
      <c r="C32" s="129">
        <f t="shared" si="5"/>
        <v>3</v>
      </c>
      <c r="D32" s="129">
        <f t="shared" si="0"/>
        <v>21</v>
      </c>
      <c r="E32" s="131">
        <f t="shared" si="1"/>
        <v>17.791064864646934</v>
      </c>
      <c r="F32" s="132">
        <f t="shared" si="2"/>
        <v>20.791064864646934</v>
      </c>
      <c r="G32" s="131">
        <f t="shared" si="3"/>
        <v>17.791064864646934</v>
      </c>
      <c r="H32" s="131">
        <f t="shared" si="4"/>
        <v>20.791064864646934</v>
      </c>
      <c r="I32" s="132"/>
      <c r="J32" s="129"/>
      <c r="K32" s="54"/>
    </row>
    <row r="33" spans="1:11" s="41" customFormat="1" ht="12.75">
      <c r="A33" s="54"/>
      <c r="B33" s="129"/>
      <c r="C33" s="129">
        <f t="shared" si="5"/>
        <v>4</v>
      </c>
      <c r="D33" s="129">
        <f t="shared" si="0"/>
        <v>22</v>
      </c>
      <c r="E33" s="131">
        <f t="shared" si="1"/>
        <v>17.73777552582032</v>
      </c>
      <c r="F33" s="132">
        <f t="shared" si="2"/>
        <v>21.73777552582032</v>
      </c>
      <c r="G33" s="131">
        <f t="shared" si="3"/>
        <v>17.73777552582032</v>
      </c>
      <c r="H33" s="131">
        <f t="shared" si="4"/>
        <v>21.73777552582032</v>
      </c>
      <c r="I33" s="132"/>
      <c r="J33" s="129"/>
      <c r="K33" s="54"/>
    </row>
    <row r="34" spans="1:11" s="41" customFormat="1" ht="12.75">
      <c r="A34" s="54"/>
      <c r="B34" s="129"/>
      <c r="C34" s="129">
        <f t="shared" si="5"/>
        <v>5</v>
      </c>
      <c r="D34" s="129">
        <f t="shared" si="0"/>
        <v>23</v>
      </c>
      <c r="E34" s="131">
        <f t="shared" si="1"/>
        <v>17.671149781902244</v>
      </c>
      <c r="F34" s="132">
        <f t="shared" si="2"/>
        <v>22.671149781902244</v>
      </c>
      <c r="G34" s="131">
        <f t="shared" si="3"/>
        <v>17.671149781902244</v>
      </c>
      <c r="H34" s="131">
        <f t="shared" si="4"/>
        <v>22.671149781902244</v>
      </c>
      <c r="I34" s="132"/>
      <c r="J34" s="129"/>
      <c r="K34" s="54"/>
    </row>
    <row r="35" spans="1:11" s="41" customFormat="1" ht="12.75">
      <c r="A35" s="54"/>
      <c r="B35" s="129"/>
      <c r="C35" s="129">
        <f t="shared" si="5"/>
        <v>6</v>
      </c>
      <c r="D35" s="129">
        <f t="shared" si="0"/>
        <v>24</v>
      </c>
      <c r="E35" s="131">
        <f t="shared" si="1"/>
        <v>17.58799314481845</v>
      </c>
      <c r="F35" s="132">
        <f t="shared" si="2"/>
        <v>23.58799314481845</v>
      </c>
      <c r="G35" s="131">
        <f t="shared" si="3"/>
        <v>17.58799314481845</v>
      </c>
      <c r="H35" s="131">
        <f t="shared" si="4"/>
        <v>23.58799314481845</v>
      </c>
      <c r="I35" s="132"/>
      <c r="J35" s="129"/>
      <c r="K35" s="54"/>
    </row>
    <row r="36" spans="1:11" s="41" customFormat="1" ht="12.75">
      <c r="A36" s="54"/>
      <c r="B36" s="129"/>
      <c r="C36" s="129">
        <f t="shared" si="5"/>
        <v>7</v>
      </c>
      <c r="D36" s="129">
        <f t="shared" si="0"/>
        <v>25</v>
      </c>
      <c r="E36" s="131">
        <f t="shared" si="1"/>
        <v>17.484424600040526</v>
      </c>
      <c r="F36" s="132">
        <f t="shared" si="2"/>
        <v>24.484424600040526</v>
      </c>
      <c r="G36" s="131">
        <f t="shared" si="3"/>
        <v>17.484424600040526</v>
      </c>
      <c r="H36" s="131">
        <f t="shared" si="4"/>
        <v>24.484424600040526</v>
      </c>
      <c r="I36" s="132"/>
      <c r="J36" s="129"/>
      <c r="K36" s="54"/>
    </row>
    <row r="37" spans="1:11" s="41" customFormat="1" ht="12.75">
      <c r="A37" s="54"/>
      <c r="B37" s="129"/>
      <c r="C37" s="129">
        <f t="shared" si="5"/>
        <v>8</v>
      </c>
      <c r="D37" s="129">
        <f t="shared" si="0"/>
        <v>26</v>
      </c>
      <c r="E37" s="131">
        <f t="shared" si="1"/>
        <v>17.355771299952018</v>
      </c>
      <c r="F37" s="132">
        <f t="shared" si="2"/>
        <v>25.355771299952018</v>
      </c>
      <c r="G37" s="131">
        <f t="shared" si="3"/>
        <v>17.355771299952018</v>
      </c>
      <c r="H37" s="131">
        <f t="shared" si="4"/>
        <v>25.355771299952018</v>
      </c>
      <c r="I37" s="132"/>
      <c r="J37" s="129"/>
      <c r="K37" s="54"/>
    </row>
    <row r="38" spans="1:11" s="41" customFormat="1" ht="12.75">
      <c r="A38" s="54"/>
      <c r="B38" s="216"/>
      <c r="C38" s="216">
        <f t="shared" si="5"/>
        <v>9</v>
      </c>
      <c r="D38" s="216">
        <f t="shared" si="0"/>
        <v>27</v>
      </c>
      <c r="E38" s="217">
        <f t="shared" si="1"/>
        <v>17.19646977129682</v>
      </c>
      <c r="F38" s="218">
        <f t="shared" si="2"/>
        <v>26.19646977129682</v>
      </c>
      <c r="G38" s="217">
        <f t="shared" si="3"/>
        <v>17.19646977129682</v>
      </c>
      <c r="H38" s="217">
        <f t="shared" si="4"/>
        <v>26.19646977129682</v>
      </c>
      <c r="I38" s="218"/>
      <c r="J38" s="216"/>
      <c r="K38" s="54"/>
    </row>
    <row r="39" spans="1:11" s="41" customFormat="1" ht="12.75">
      <c r="A39" s="54"/>
      <c r="B39" s="216"/>
      <c r="C39" s="216">
        <f t="shared" si="5"/>
        <v>10</v>
      </c>
      <c r="D39" s="216">
        <f t="shared" si="0"/>
        <v>28</v>
      </c>
      <c r="E39" s="217">
        <f t="shared" si="1"/>
        <v>16.99998803428477</v>
      </c>
      <c r="F39" s="218">
        <f t="shared" si="2"/>
        <v>26.99998803428477</v>
      </c>
      <c r="G39" s="217">
        <f t="shared" si="3"/>
        <v>16.99998803428477</v>
      </c>
      <c r="H39" s="217">
        <f t="shared" si="4"/>
        <v>26.99998803428477</v>
      </c>
      <c r="I39" s="218"/>
      <c r="J39" s="216"/>
      <c r="K39" s="54"/>
    </row>
    <row r="40" spans="1:11" s="41" customFormat="1" ht="12.75">
      <c r="A40" s="54"/>
      <c r="B40" s="216"/>
      <c r="C40" s="216">
        <f t="shared" si="5"/>
        <v>11</v>
      </c>
      <c r="D40" s="216">
        <f t="shared" si="0"/>
        <v>29</v>
      </c>
      <c r="E40" s="217">
        <f t="shared" si="1"/>
        <v>16.758789048940944</v>
      </c>
      <c r="F40" s="218">
        <f t="shared" si="2"/>
        <v>27.758789048940944</v>
      </c>
      <c r="G40" s="217">
        <f t="shared" si="3"/>
        <v>16.758789048940944</v>
      </c>
      <c r="H40" s="217">
        <f t="shared" si="4"/>
        <v>27.758789048940944</v>
      </c>
      <c r="I40" s="218"/>
      <c r="J40" s="216"/>
      <c r="K40" s="54"/>
    </row>
    <row r="41" spans="1:11" s="41" customFormat="1" ht="12.75">
      <c r="A41" s="54"/>
      <c r="B41" s="216"/>
      <c r="C41" s="216">
        <f t="shared" si="5"/>
        <v>12</v>
      </c>
      <c r="D41" s="216">
        <f t="shared" si="0"/>
        <v>30</v>
      </c>
      <c r="E41" s="217">
        <f t="shared" si="1"/>
        <v>16.464361812380556</v>
      </c>
      <c r="F41" s="218">
        <f t="shared" si="2"/>
        <v>28.464361812380556</v>
      </c>
      <c r="G41" s="217">
        <f t="shared" si="3"/>
        <v>16.464361812380556</v>
      </c>
      <c r="H41" s="217">
        <f t="shared" si="4"/>
        <v>28.464361812380556</v>
      </c>
      <c r="I41" s="218"/>
      <c r="J41" s="216"/>
      <c r="K41" s="54"/>
    </row>
    <row r="42" spans="1:11" s="41" customFormat="1" ht="12.75">
      <c r="A42" s="54"/>
      <c r="B42" s="216"/>
      <c r="C42" s="216">
        <f t="shared" si="5"/>
        <v>13</v>
      </c>
      <c r="D42" s="216">
        <f t="shared" si="0"/>
        <v>31</v>
      </c>
      <c r="E42" s="217">
        <f t="shared" si="1"/>
        <v>16.107350288154755</v>
      </c>
      <c r="F42" s="218">
        <f t="shared" si="2"/>
        <v>29.107350288154755</v>
      </c>
      <c r="G42" s="217">
        <f t="shared" si="3"/>
        <v>16.107350288154755</v>
      </c>
      <c r="H42" s="217">
        <f t="shared" si="4"/>
        <v>29.107350288154755</v>
      </c>
      <c r="I42" s="218"/>
      <c r="J42" s="216"/>
      <c r="K42" s="54"/>
    </row>
    <row r="43" spans="1:11" s="41" customFormat="1" ht="12.75">
      <c r="A43" s="54"/>
      <c r="B43" s="216"/>
      <c r="C43" s="216">
        <f t="shared" si="5"/>
        <v>14</v>
      </c>
      <c r="D43" s="216">
        <f t="shared" si="0"/>
        <v>32</v>
      </c>
      <c r="E43" s="217">
        <f t="shared" si="1"/>
        <v>15.677809176637862</v>
      </c>
      <c r="F43" s="218">
        <f t="shared" si="2"/>
        <v>29.67780917663786</v>
      </c>
      <c r="G43" s="217">
        <f t="shared" si="3"/>
        <v>15.677809176637862</v>
      </c>
      <c r="H43" s="217">
        <f t="shared" si="4"/>
        <v>29.67780917663786</v>
      </c>
      <c r="I43" s="218"/>
      <c r="J43" s="216"/>
      <c r="K43" s="54"/>
    </row>
    <row r="44" spans="1:11" s="41" customFormat="1" ht="12.75">
      <c r="A44" s="54"/>
      <c r="B44" s="216"/>
      <c r="C44" s="216">
        <f t="shared" si="5"/>
        <v>15</v>
      </c>
      <c r="D44" s="216">
        <f t="shared" si="0"/>
        <v>33</v>
      </c>
      <c r="E44" s="217">
        <f t="shared" si="1"/>
        <v>15.165605781193687</v>
      </c>
      <c r="F44" s="218">
        <f t="shared" si="2"/>
        <v>30.165605781193687</v>
      </c>
      <c r="G44" s="217">
        <f t="shared" si="3"/>
        <v>15.165605781193687</v>
      </c>
      <c r="H44" s="217">
        <f t="shared" si="4"/>
        <v>30.165605781193687</v>
      </c>
      <c r="I44" s="218"/>
      <c r="J44" s="216"/>
      <c r="K44" s="54"/>
    </row>
    <row r="45" spans="1:11" s="41" customFormat="1" ht="12.75">
      <c r="A45" s="54"/>
      <c r="B45" s="216"/>
      <c r="C45" s="216">
        <f t="shared" si="5"/>
        <v>16</v>
      </c>
      <c r="D45" s="216">
        <f t="shared" si="0"/>
        <v>34</v>
      </c>
      <c r="E45" s="217">
        <f t="shared" si="1"/>
        <v>14.56096613938421</v>
      </c>
      <c r="F45" s="218">
        <f t="shared" si="2"/>
        <v>30.56096613938421</v>
      </c>
      <c r="G45" s="217">
        <f t="shared" si="3"/>
        <v>14.56096613938421</v>
      </c>
      <c r="H45" s="217">
        <f t="shared" si="4"/>
        <v>30.56096613938421</v>
      </c>
      <c r="I45" s="218"/>
      <c r="J45" s="216"/>
      <c r="K45" s="54"/>
    </row>
    <row r="46" spans="1:11" s="41" customFormat="1" ht="12.75">
      <c r="A46" s="54"/>
      <c r="B46" s="216"/>
      <c r="C46" s="216">
        <f t="shared" si="5"/>
        <v>17</v>
      </c>
      <c r="D46" s="216">
        <f t="shared" si="0"/>
        <v>35</v>
      </c>
      <c r="E46" s="217">
        <f t="shared" si="1"/>
        <v>13.855131519148589</v>
      </c>
      <c r="F46" s="218">
        <f t="shared" si="2"/>
        <v>30.85513151914859</v>
      </c>
      <c r="G46" s="217">
        <f t="shared" si="3"/>
        <v>13.855131519148589</v>
      </c>
      <c r="H46" s="217">
        <f t="shared" si="4"/>
        <v>30.85513151914859</v>
      </c>
      <c r="I46" s="218"/>
      <c r="J46" s="216"/>
      <c r="K46" s="54"/>
    </row>
    <row r="47" spans="1:11" s="41" customFormat="1" ht="12.75">
      <c r="A47" s="54"/>
      <c r="B47" s="216"/>
      <c r="C47" s="216">
        <f t="shared" si="5"/>
        <v>18</v>
      </c>
      <c r="D47" s="216">
        <f t="shared" si="0"/>
        <v>36</v>
      </c>
      <c r="E47" s="217">
        <f t="shared" si="1"/>
        <v>13.041054115612363</v>
      </c>
      <c r="F47" s="218">
        <f t="shared" si="2"/>
        <v>31.04105411561236</v>
      </c>
      <c r="G47" s="217">
        <f t="shared" si="3"/>
        <v>13.041054115612363</v>
      </c>
      <c r="H47" s="217">
        <f t="shared" si="4"/>
        <v>31.04105411561236</v>
      </c>
      <c r="I47" s="218"/>
      <c r="J47" s="216"/>
      <c r="K47" s="54"/>
    </row>
    <row r="48" spans="1:11" s="41" customFormat="1" ht="12.75">
      <c r="A48" s="54"/>
      <c r="B48" s="216"/>
      <c r="C48" s="216">
        <f t="shared" si="5"/>
        <v>19</v>
      </c>
      <c r="D48" s="216">
        <f t="shared" si="0"/>
        <v>37</v>
      </c>
      <c r="E48" s="217">
        <f t="shared" si="1"/>
        <v>12.114030059459875</v>
      </c>
      <c r="F48" s="218">
        <f t="shared" si="2"/>
        <v>31.114030059459875</v>
      </c>
      <c r="G48" s="217">
        <f t="shared" si="3"/>
        <v>12</v>
      </c>
      <c r="H48" s="217">
        <f t="shared" si="4"/>
        <v>31</v>
      </c>
      <c r="I48" s="218"/>
      <c r="J48" s="216"/>
      <c r="K48" s="54"/>
    </row>
    <row r="49" spans="1:11" s="41" customFormat="1" ht="12.75">
      <c r="A49" s="54"/>
      <c r="B49" s="216"/>
      <c r="C49" s="216">
        <f t="shared" si="5"/>
        <v>20</v>
      </c>
      <c r="D49" s="216">
        <f t="shared" si="0"/>
        <v>38</v>
      </c>
      <c r="E49" s="217">
        <f t="shared" si="1"/>
        <v>11.072158033653421</v>
      </c>
      <c r="F49" s="218">
        <f t="shared" si="2"/>
        <v>31.072158033653423</v>
      </c>
      <c r="G49" s="217">
        <f t="shared" si="3"/>
        <v>11</v>
      </c>
      <c r="H49" s="217">
        <f t="shared" si="4"/>
        <v>31</v>
      </c>
      <c r="I49" s="218"/>
      <c r="J49" s="216"/>
      <c r="K49" s="54"/>
    </row>
    <row r="50" spans="1:11" s="41" customFormat="1" ht="12.75">
      <c r="A50" s="54"/>
      <c r="B50" s="133"/>
      <c r="C50" s="49">
        <f t="shared" si="5"/>
        <v>21</v>
      </c>
      <c r="D50" s="49">
        <f t="shared" si="0"/>
        <v>39</v>
      </c>
      <c r="E50" s="55">
        <f t="shared" si="1"/>
        <v>9.916532827125149</v>
      </c>
      <c r="F50" s="135">
        <f t="shared" si="2"/>
        <v>30.91653282712515</v>
      </c>
      <c r="G50" s="55">
        <f t="shared" si="3"/>
        <v>10</v>
      </c>
      <c r="H50" s="55">
        <f t="shared" si="4"/>
        <v>31</v>
      </c>
      <c r="I50" s="134"/>
      <c r="J50" s="133"/>
      <c r="K50" s="54"/>
    </row>
    <row r="51" spans="1:11" s="222" customFormat="1" ht="12.75">
      <c r="A51" s="219"/>
      <c r="B51" s="219"/>
      <c r="C51" s="219">
        <f t="shared" si="5"/>
        <v>22</v>
      </c>
      <c r="D51" s="219">
        <f t="shared" si="0"/>
        <v>40</v>
      </c>
      <c r="E51" s="220">
        <f t="shared" si="1"/>
        <v>8.651133311216281</v>
      </c>
      <c r="F51" s="221">
        <f t="shared" si="2"/>
        <v>30.65113331121628</v>
      </c>
      <c r="G51" s="220">
        <f t="shared" si="3"/>
        <v>9</v>
      </c>
      <c r="H51" s="220">
        <f t="shared" si="4"/>
        <v>31</v>
      </c>
      <c r="I51" s="221"/>
      <c r="J51" s="219"/>
      <c r="K51" s="219"/>
    </row>
    <row r="52" spans="1:11" s="222" customFormat="1" ht="12.75">
      <c r="A52" s="219"/>
      <c r="B52" s="219"/>
      <c r="C52" s="219">
        <f t="shared" si="5"/>
        <v>23</v>
      </c>
      <c r="D52" s="219">
        <f t="shared" si="0"/>
        <v>41</v>
      </c>
      <c r="E52" s="220">
        <f t="shared" si="1"/>
        <v>7.2824284445767775</v>
      </c>
      <c r="F52" s="221">
        <f t="shared" si="2"/>
        <v>30.282428444576777</v>
      </c>
      <c r="G52" s="220">
        <f t="shared" si="3"/>
        <v>8</v>
      </c>
      <c r="H52" s="220">
        <f t="shared" si="4"/>
        <v>31</v>
      </c>
      <c r="I52" s="221"/>
      <c r="J52" s="219"/>
      <c r="K52" s="219"/>
    </row>
    <row r="53" spans="1:11" s="222" customFormat="1" ht="12.75">
      <c r="A53" s="219"/>
      <c r="B53" s="219"/>
      <c r="C53" s="219">
        <f t="shared" si="5"/>
        <v>24</v>
      </c>
      <c r="D53" s="219">
        <f t="shared" si="0"/>
        <v>42</v>
      </c>
      <c r="E53" s="220">
        <f t="shared" si="1"/>
        <v>5.8187808310504865</v>
      </c>
      <c r="F53" s="221">
        <f t="shared" si="2"/>
        <v>29.818780831050486</v>
      </c>
      <c r="G53" s="220">
        <f t="shared" si="3"/>
        <v>7</v>
      </c>
      <c r="H53" s="220">
        <f t="shared" si="4"/>
        <v>31</v>
      </c>
      <c r="I53" s="221"/>
      <c r="J53" s="219"/>
      <c r="K53" s="219"/>
    </row>
    <row r="54" spans="1:11" s="222" customFormat="1" ht="12.75">
      <c r="A54" s="219"/>
      <c r="B54" s="219"/>
      <c r="C54" s="219">
        <f t="shared" si="5"/>
        <v>25</v>
      </c>
      <c r="D54" s="219">
        <f t="shared" si="0"/>
        <v>43</v>
      </c>
      <c r="E54" s="220">
        <f t="shared" si="1"/>
        <v>4.269757059049801</v>
      </c>
      <c r="F54" s="221">
        <f t="shared" si="2"/>
        <v>29.2697570590498</v>
      </c>
      <c r="G54" s="220">
        <f t="shared" si="3"/>
        <v>6</v>
      </c>
      <c r="H54" s="220">
        <f t="shared" si="4"/>
        <v>31</v>
      </c>
      <c r="I54" s="221"/>
      <c r="J54" s="219"/>
      <c r="K54" s="219"/>
    </row>
    <row r="55" spans="1:11" s="222" customFormat="1" ht="12.75">
      <c r="A55" s="219"/>
      <c r="B55" s="219"/>
      <c r="C55" s="219">
        <f t="shared" si="5"/>
        <v>26</v>
      </c>
      <c r="D55" s="219">
        <f t="shared" si="0"/>
        <v>44</v>
      </c>
      <c r="E55" s="220">
        <f t="shared" si="1"/>
        <v>2.645452007271849</v>
      </c>
      <c r="F55" s="221">
        <f t="shared" si="2"/>
        <v>28.64545200727185</v>
      </c>
      <c r="G55" s="220">
        <f t="shared" si="3"/>
        <v>5</v>
      </c>
      <c r="H55" s="220">
        <f t="shared" si="4"/>
        <v>31</v>
      </c>
      <c r="I55" s="221"/>
      <c r="J55" s="219"/>
      <c r="K55" s="219"/>
    </row>
    <row r="56" spans="1:11" s="222" customFormat="1" ht="12.75">
      <c r="A56" s="219"/>
      <c r="B56" s="219"/>
      <c r="C56" s="219">
        <f t="shared" si="5"/>
        <v>27</v>
      </c>
      <c r="D56" s="219">
        <f t="shared" si="0"/>
        <v>45</v>
      </c>
      <c r="E56" s="220">
        <f t="shared" si="1"/>
        <v>0.9559078674511043</v>
      </c>
      <c r="F56" s="221">
        <f t="shared" si="2"/>
        <v>27.955907867451103</v>
      </c>
      <c r="G56" s="220">
        <f t="shared" si="3"/>
        <v>4</v>
      </c>
      <c r="H56" s="220">
        <f t="shared" si="4"/>
        <v>31</v>
      </c>
      <c r="I56" s="221"/>
      <c r="J56" s="219"/>
      <c r="K56" s="219"/>
    </row>
    <row r="57" spans="1:11" s="222" customFormat="1" ht="12.75">
      <c r="A57" s="219"/>
      <c r="B57" s="219"/>
      <c r="C57" s="219">
        <f t="shared" si="5"/>
        <v>28</v>
      </c>
      <c r="D57" s="219">
        <f t="shared" si="0"/>
        <v>46</v>
      </c>
      <c r="E57" s="220">
        <f t="shared" si="1"/>
        <v>-0.7893282221614989</v>
      </c>
      <c r="F57" s="221">
        <f t="shared" si="2"/>
        <v>27.210671777838503</v>
      </c>
      <c r="G57" s="220">
        <f t="shared" si="3"/>
        <v>3</v>
      </c>
      <c r="H57" s="220">
        <f t="shared" si="4"/>
        <v>31</v>
      </c>
      <c r="I57" s="221"/>
      <c r="J57" s="219"/>
      <c r="K57" s="219"/>
    </row>
    <row r="58" spans="1:11" s="222" customFormat="1" ht="12.75">
      <c r="A58" s="219"/>
      <c r="B58" s="219"/>
      <c r="C58" s="219">
        <f t="shared" si="5"/>
        <v>29</v>
      </c>
      <c r="D58" s="219">
        <f t="shared" si="0"/>
        <v>47</v>
      </c>
      <c r="E58" s="220">
        <f t="shared" si="1"/>
        <v>-2.5814983558875797</v>
      </c>
      <c r="F58" s="221">
        <f t="shared" si="2"/>
        <v>26.41850164411242</v>
      </c>
      <c r="G58" s="220">
        <f t="shared" si="3"/>
        <v>2</v>
      </c>
      <c r="H58" s="220">
        <f t="shared" si="4"/>
        <v>31</v>
      </c>
      <c r="I58" s="221"/>
      <c r="J58" s="219"/>
      <c r="K58" s="219"/>
    </row>
    <row r="59" spans="1:11" s="222" customFormat="1" ht="12.75">
      <c r="A59" s="219"/>
      <c r="B59" s="219"/>
      <c r="C59" s="219"/>
      <c r="D59" s="219"/>
      <c r="E59" s="219"/>
      <c r="F59" s="219"/>
      <c r="G59" s="219"/>
      <c r="H59" s="219"/>
      <c r="I59" s="219"/>
      <c r="J59" s="219"/>
      <c r="K59" s="219"/>
    </row>
    <row r="60" spans="1:11" s="41" customFormat="1" ht="12.75">
      <c r="A60" s="54"/>
      <c r="B60" s="49"/>
      <c r="C60" s="49"/>
      <c r="D60" s="49"/>
      <c r="E60" s="49"/>
      <c r="F60" s="49"/>
      <c r="G60" s="49"/>
      <c r="H60" s="49"/>
      <c r="I60" s="54"/>
      <c r="J60" s="54"/>
      <c r="K60" s="54"/>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&amp;LCascade101.xls&amp;CCopyright 2002 Microwaves101.com&amp;RLicensed to:</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view="pageBreakPreview" zoomScaleSheetLayoutView="100" workbookViewId="0" topLeftCell="A1">
      <selection activeCell="F16" sqref="F16"/>
    </sheetView>
  </sheetViews>
  <sheetFormatPr defaultColWidth="9.140625" defaultRowHeight="12.75"/>
  <cols>
    <col min="1" max="1" width="5.7109375" style="89" customWidth="1"/>
    <col min="2" max="2" width="17.57421875" style="89" customWidth="1"/>
    <col min="3" max="3" width="16.421875" style="89" customWidth="1"/>
    <col min="4" max="6" width="11.00390625" style="89" customWidth="1"/>
    <col min="7" max="7" width="9.140625" style="89" customWidth="1"/>
    <col min="8" max="8" width="5.57421875" style="89" customWidth="1"/>
  </cols>
  <sheetData>
    <row r="1" spans="1:8" ht="12.75">
      <c r="A1" s="48"/>
      <c r="B1" s="48"/>
      <c r="C1" s="48"/>
      <c r="D1" s="48"/>
      <c r="E1" s="48"/>
      <c r="F1" s="48"/>
      <c r="G1" s="48"/>
      <c r="H1" s="48"/>
    </row>
    <row r="2" spans="1:8" ht="12.75">
      <c r="A2" s="48"/>
      <c r="B2" s="48"/>
      <c r="C2" s="48"/>
      <c r="D2" s="48"/>
      <c r="E2" s="48"/>
      <c r="F2" s="48"/>
      <c r="G2" s="48"/>
      <c r="H2" s="48"/>
    </row>
    <row r="3" spans="1:8" ht="12.75">
      <c r="A3" s="48"/>
      <c r="B3" s="48"/>
      <c r="C3" s="48"/>
      <c r="D3" s="48"/>
      <c r="E3" s="48"/>
      <c r="F3" s="48"/>
      <c r="G3" s="48"/>
      <c r="H3" s="48"/>
    </row>
    <row r="4" spans="1:8" ht="12.75">
      <c r="A4" s="48"/>
      <c r="H4" s="48"/>
    </row>
    <row r="5" spans="1:8" ht="12.75">
      <c r="A5" s="48"/>
      <c r="B5" s="90" t="s">
        <v>42</v>
      </c>
      <c r="H5" s="48"/>
    </row>
    <row r="6" spans="1:8" ht="12.75">
      <c r="A6" s="48"/>
      <c r="B6" s="89" t="s">
        <v>39</v>
      </c>
      <c r="C6" s="43" t="s">
        <v>73</v>
      </c>
      <c r="D6" s="91"/>
      <c r="E6" s="91"/>
      <c r="F6" s="92"/>
      <c r="G6" s="93"/>
      <c r="H6" s="48"/>
    </row>
    <row r="7" spans="1:8" ht="12.75">
      <c r="A7" s="48"/>
      <c r="B7" s="89" t="s">
        <v>40</v>
      </c>
      <c r="C7" s="43" t="s">
        <v>92</v>
      </c>
      <c r="D7" s="91"/>
      <c r="E7" s="91"/>
      <c r="F7" s="92"/>
      <c r="G7" s="93"/>
      <c r="H7" s="48"/>
    </row>
    <row r="8" spans="1:8" ht="12.75">
      <c r="A8" s="48"/>
      <c r="B8" s="89" t="s">
        <v>41</v>
      </c>
      <c r="C8" s="51">
        <v>37299</v>
      </c>
      <c r="D8" s="94"/>
      <c r="E8" s="94"/>
      <c r="F8" s="95"/>
      <c r="G8" s="93"/>
      <c r="H8" s="48"/>
    </row>
    <row r="9" spans="1:8" ht="12.75">
      <c r="A9" s="48"/>
      <c r="B9" s="89" t="s">
        <v>43</v>
      </c>
      <c r="C9" s="96">
        <f ca="1">TODAY()</f>
        <v>38601</v>
      </c>
      <c r="D9" s="97" t="s">
        <v>75</v>
      </c>
      <c r="E9" s="98">
        <f ca="1">NOW()</f>
        <v>38601.375426736115</v>
      </c>
      <c r="F9" s="97"/>
      <c r="H9" s="48"/>
    </row>
    <row r="10" spans="1:8" ht="12.75">
      <c r="A10" s="48"/>
      <c r="H10" s="48"/>
    </row>
    <row r="11" spans="1:8" ht="12.75">
      <c r="A11" s="48"/>
      <c r="B11" s="90" t="s">
        <v>44</v>
      </c>
      <c r="C11" s="44">
        <v>25</v>
      </c>
      <c r="D11" s="99" t="s">
        <v>74</v>
      </c>
      <c r="H11" s="48"/>
    </row>
    <row r="12" spans="1:8" ht="12.75">
      <c r="A12" s="48"/>
      <c r="H12" s="48"/>
    </row>
    <row r="13" spans="1:8" ht="12.75">
      <c r="A13" s="48"/>
      <c r="B13" s="90" t="s">
        <v>48</v>
      </c>
      <c r="C13" s="44">
        <v>100</v>
      </c>
      <c r="D13" s="99" t="s">
        <v>38</v>
      </c>
      <c r="H13" s="48"/>
    </row>
    <row r="14" spans="1:8" ht="12.75">
      <c r="A14" s="48"/>
      <c r="D14" s="99"/>
      <c r="H14" s="48"/>
    </row>
    <row r="15" spans="1:8" ht="12.75">
      <c r="A15" s="48"/>
      <c r="B15" s="100" t="s">
        <v>35</v>
      </c>
      <c r="C15" s="101"/>
      <c r="D15" s="102"/>
      <c r="H15" s="48"/>
    </row>
    <row r="16" spans="1:8" ht="12.75">
      <c r="A16" s="48"/>
      <c r="B16" s="103" t="s">
        <v>45</v>
      </c>
      <c r="C16" s="45">
        <v>-100</v>
      </c>
      <c r="D16" s="104" t="s">
        <v>34</v>
      </c>
      <c r="E16" s="105"/>
      <c r="F16" s="105"/>
      <c r="H16" s="48"/>
    </row>
    <row r="17" spans="1:8" ht="12.75">
      <c r="A17" s="48"/>
      <c r="B17" s="103" t="s">
        <v>46</v>
      </c>
      <c r="C17" s="45">
        <v>-250</v>
      </c>
      <c r="D17" s="104" t="s">
        <v>34</v>
      </c>
      <c r="E17" s="105"/>
      <c r="F17" s="105"/>
      <c r="H17" s="48"/>
    </row>
    <row r="18" spans="1:8" ht="12.75">
      <c r="A18" s="48"/>
      <c r="B18" s="106" t="s">
        <v>25</v>
      </c>
      <c r="C18" s="107">
        <f>10*LOG(1.38E-23*(273.16+C11)*1000)+10*LOG(C13*1000000)</f>
        <v>-93.85671533852982</v>
      </c>
      <c r="D18" s="108" t="s">
        <v>34</v>
      </c>
      <c r="E18" s="105"/>
      <c r="F18" s="105"/>
      <c r="H18" s="48"/>
    </row>
    <row r="19" spans="1:8" ht="12.75">
      <c r="A19" s="48"/>
      <c r="H19" s="48"/>
    </row>
    <row r="20" spans="1:8" ht="12.75">
      <c r="A20" s="48"/>
      <c r="B20" s="100" t="s">
        <v>52</v>
      </c>
      <c r="C20" s="101"/>
      <c r="D20" s="101"/>
      <c r="E20" s="101"/>
      <c r="F20" s="101"/>
      <c r="G20" s="109"/>
      <c r="H20" s="48"/>
    </row>
    <row r="21" spans="1:8" ht="12.75">
      <c r="A21" s="48"/>
      <c r="B21" s="110"/>
      <c r="C21" s="111" t="s">
        <v>67</v>
      </c>
      <c r="D21" s="111" t="s">
        <v>68</v>
      </c>
      <c r="E21" s="111" t="s">
        <v>69</v>
      </c>
      <c r="F21" s="111" t="s">
        <v>70</v>
      </c>
      <c r="G21" s="112"/>
      <c r="H21" s="48"/>
    </row>
    <row r="22" spans="1:8" ht="12.75">
      <c r="A22" s="48"/>
      <c r="B22" s="103" t="s">
        <v>2</v>
      </c>
      <c r="C22" s="113">
        <f>Case2!R38</f>
        <v>0</v>
      </c>
      <c r="D22" s="113">
        <f>Nominal!R38</f>
        <v>0</v>
      </c>
      <c r="E22" s="113">
        <f>Case1!R38</f>
        <v>0</v>
      </c>
      <c r="F22" s="113">
        <f>E22-C22</f>
        <v>0</v>
      </c>
      <c r="G22" s="112" t="s">
        <v>37</v>
      </c>
      <c r="H22" s="48"/>
    </row>
    <row r="23" spans="1:8" ht="12.75">
      <c r="A23" s="48"/>
      <c r="B23" s="103" t="s">
        <v>3</v>
      </c>
      <c r="C23" s="113">
        <f>Case1!Y38</f>
        <v>0</v>
      </c>
      <c r="D23" s="113">
        <f>Nominal!Y38</f>
        <v>0</v>
      </c>
      <c r="E23" s="113">
        <f>Case2!Y38</f>
        <v>0</v>
      </c>
      <c r="F23" s="113">
        <f>E23-C23</f>
        <v>0</v>
      </c>
      <c r="G23" s="112" t="s">
        <v>37</v>
      </c>
      <c r="H23" s="48"/>
    </row>
    <row r="24" spans="1:8" ht="12.75">
      <c r="A24" s="48"/>
      <c r="B24" s="103" t="s">
        <v>63</v>
      </c>
      <c r="C24" s="113">
        <f>Case3!W38</f>
        <v>86.22878745280352</v>
      </c>
      <c r="D24" s="113">
        <f>Nominal!W38</f>
        <v>86.22878745280352</v>
      </c>
      <c r="E24" s="113">
        <f>Case4!W38</f>
        <v>86.22878745280352</v>
      </c>
      <c r="F24" s="113">
        <f>E24-C24</f>
        <v>0</v>
      </c>
      <c r="G24" s="112" t="s">
        <v>34</v>
      </c>
      <c r="H24" s="48"/>
    </row>
    <row r="25" spans="1:8" ht="12.75">
      <c r="A25" s="48"/>
      <c r="B25" s="106" t="s">
        <v>64</v>
      </c>
      <c r="C25" s="107">
        <f>Case2!X38</f>
        <v>85.22878745280352</v>
      </c>
      <c r="D25" s="107">
        <f>Nominal!X38</f>
        <v>85.22878745280352</v>
      </c>
      <c r="E25" s="107">
        <f>Case1!X38</f>
        <v>85.22878745280352</v>
      </c>
      <c r="F25" s="107">
        <f>E25-C25</f>
        <v>0</v>
      </c>
      <c r="G25" s="114" t="s">
        <v>34</v>
      </c>
      <c r="H25" s="48"/>
    </row>
    <row r="26" spans="1:8" ht="12.75">
      <c r="A26" s="48"/>
      <c r="H26" s="48"/>
    </row>
    <row r="27" spans="1:8" ht="12.75">
      <c r="A27" s="48"/>
      <c r="B27" s="100" t="s">
        <v>53</v>
      </c>
      <c r="C27" s="101"/>
      <c r="D27" s="101"/>
      <c r="E27" s="101"/>
      <c r="F27" s="101"/>
      <c r="G27" s="109"/>
      <c r="H27" s="48"/>
    </row>
    <row r="28" spans="1:8" ht="12.75">
      <c r="A28" s="48"/>
      <c r="B28" s="110"/>
      <c r="C28" s="111" t="s">
        <v>67</v>
      </c>
      <c r="D28" s="111" t="s">
        <v>68</v>
      </c>
      <c r="E28" s="111" t="s">
        <v>69</v>
      </c>
      <c r="F28" s="111" t="s">
        <v>70</v>
      </c>
      <c r="G28" s="112"/>
      <c r="H28" s="48"/>
    </row>
    <row r="29" spans="1:8" ht="12.75">
      <c r="A29" s="48"/>
      <c r="B29" s="103" t="s">
        <v>54</v>
      </c>
      <c r="C29" s="113">
        <f>Case3!K39</f>
        <v>0</v>
      </c>
      <c r="D29" s="113">
        <f>Nominal!K39</f>
        <v>0</v>
      </c>
      <c r="E29" s="113">
        <f>Case4!K39</f>
        <v>0</v>
      </c>
      <c r="F29" s="113">
        <f>E29-C29</f>
        <v>0</v>
      </c>
      <c r="G29" s="115" t="s">
        <v>37</v>
      </c>
      <c r="H29" s="48"/>
    </row>
    <row r="30" spans="1:8" ht="12.75">
      <c r="A30" s="48"/>
      <c r="B30" s="103" t="s">
        <v>55</v>
      </c>
      <c r="C30" s="113">
        <f>Case3!L39</f>
        <v>0</v>
      </c>
      <c r="D30" s="113">
        <f>Nominal!L39</f>
        <v>0</v>
      </c>
      <c r="E30" s="113">
        <f>Case4!L39</f>
        <v>0</v>
      </c>
      <c r="F30" s="113">
        <f>E30-C30</f>
        <v>0</v>
      </c>
      <c r="G30" s="115" t="s">
        <v>37</v>
      </c>
      <c r="H30" s="48"/>
    </row>
    <row r="31" spans="1:8" ht="12.75">
      <c r="A31" s="48"/>
      <c r="B31" s="106" t="s">
        <v>56</v>
      </c>
      <c r="C31" s="107">
        <f>Case3!M39</f>
        <v>0</v>
      </c>
      <c r="D31" s="107">
        <f>Nominal!M39</f>
        <v>0</v>
      </c>
      <c r="E31" s="107">
        <f>Case4!M39</f>
        <v>0</v>
      </c>
      <c r="F31" s="107">
        <f>E31-C31</f>
        <v>0</v>
      </c>
      <c r="G31" s="116" t="s">
        <v>37</v>
      </c>
      <c r="H31" s="48"/>
    </row>
    <row r="32" spans="1:8" ht="12.75">
      <c r="A32" s="48"/>
      <c r="C32" s="105"/>
      <c r="D32" s="105"/>
      <c r="E32" s="105"/>
      <c r="G32" s="105"/>
      <c r="H32" s="48"/>
    </row>
    <row r="33" spans="1:8" ht="12.75">
      <c r="A33" s="48"/>
      <c r="B33" s="100" t="s">
        <v>57</v>
      </c>
      <c r="C33" s="101"/>
      <c r="D33" s="101"/>
      <c r="E33" s="101"/>
      <c r="F33" s="101"/>
      <c r="G33" s="109"/>
      <c r="H33" s="48"/>
    </row>
    <row r="34" spans="1:8" ht="12.75">
      <c r="A34" s="48"/>
      <c r="B34" s="110"/>
      <c r="C34" s="111" t="s">
        <v>67</v>
      </c>
      <c r="D34" s="111" t="s">
        <v>68</v>
      </c>
      <c r="E34" s="111" t="s">
        <v>69</v>
      </c>
      <c r="F34" s="111" t="s">
        <v>70</v>
      </c>
      <c r="G34" s="112"/>
      <c r="H34" s="48"/>
    </row>
    <row r="35" spans="1:8" ht="12.75">
      <c r="A35" s="48"/>
      <c r="B35" s="103" t="s">
        <v>54</v>
      </c>
      <c r="C35" s="113">
        <f>C22+C29</f>
        <v>0</v>
      </c>
      <c r="D35" s="113">
        <f>D22+D29</f>
        <v>0</v>
      </c>
      <c r="E35" s="113">
        <f>E22+E29</f>
        <v>0</v>
      </c>
      <c r="F35" s="113">
        <f>E35-C35</f>
        <v>0</v>
      </c>
      <c r="G35" s="115" t="s">
        <v>37</v>
      </c>
      <c r="H35" s="48"/>
    </row>
    <row r="36" spans="1:8" ht="12.75">
      <c r="A36" s="48"/>
      <c r="B36" s="103" t="s">
        <v>55</v>
      </c>
      <c r="C36" s="113">
        <f>C22+C30</f>
        <v>0</v>
      </c>
      <c r="D36" s="113">
        <f>D22+D30</f>
        <v>0</v>
      </c>
      <c r="E36" s="113">
        <f>E22+E30</f>
        <v>0</v>
      </c>
      <c r="F36" s="113">
        <f>E36-C36</f>
        <v>0</v>
      </c>
      <c r="G36" s="115" t="s">
        <v>37</v>
      </c>
      <c r="H36" s="48"/>
    </row>
    <row r="37" spans="1:8" ht="12.75">
      <c r="A37" s="48"/>
      <c r="B37" s="106" t="s">
        <v>56</v>
      </c>
      <c r="C37" s="107">
        <f>C22+C31</f>
        <v>0</v>
      </c>
      <c r="D37" s="107">
        <f>D22+D31</f>
        <v>0</v>
      </c>
      <c r="E37" s="107">
        <f>E22+E31</f>
        <v>0</v>
      </c>
      <c r="F37" s="107">
        <f>E37-C37</f>
        <v>0</v>
      </c>
      <c r="G37" s="116" t="s">
        <v>37</v>
      </c>
      <c r="H37" s="48"/>
    </row>
    <row r="38" spans="1:8" ht="12.75">
      <c r="A38" s="48"/>
      <c r="H38" s="48"/>
    </row>
    <row r="39" spans="1:8" ht="12.75">
      <c r="A39" s="48"/>
      <c r="B39" s="100" t="s">
        <v>49</v>
      </c>
      <c r="C39" s="101"/>
      <c r="D39" s="101"/>
      <c r="E39" s="101"/>
      <c r="F39" s="101"/>
      <c r="G39" s="109"/>
      <c r="H39" s="48"/>
    </row>
    <row r="40" spans="1:8" ht="12.75">
      <c r="A40" s="48"/>
      <c r="B40" s="110"/>
      <c r="C40" s="111" t="s">
        <v>67</v>
      </c>
      <c r="D40" s="111" t="s">
        <v>68</v>
      </c>
      <c r="E40" s="111" t="s">
        <v>69</v>
      </c>
      <c r="F40" s="111" t="s">
        <v>70</v>
      </c>
      <c r="G40" s="112"/>
      <c r="H40" s="48"/>
    </row>
    <row r="41" spans="1:8" ht="12.75">
      <c r="A41" s="48"/>
      <c r="B41" s="103" t="s">
        <v>45</v>
      </c>
      <c r="C41" s="113">
        <f>Case2!S38</f>
        <v>-100</v>
      </c>
      <c r="D41" s="113">
        <f>Nominal!S38</f>
        <v>-100</v>
      </c>
      <c r="E41" s="113">
        <f>Case1!S38</f>
        <v>-100</v>
      </c>
      <c r="F41" s="113">
        <f aca="true" t="shared" si="0" ref="F41:F47">E41-C41</f>
        <v>0</v>
      </c>
      <c r="G41" s="112" t="s">
        <v>34</v>
      </c>
      <c r="H41" s="48"/>
    </row>
    <row r="42" spans="1:8" ht="12.75">
      <c r="A42" s="48"/>
      <c r="B42" s="103" t="s">
        <v>46</v>
      </c>
      <c r="C42" s="113">
        <f>Case2!T38</f>
        <v>-250</v>
      </c>
      <c r="D42" s="113">
        <f>Nominal!T38</f>
        <v>-250</v>
      </c>
      <c r="E42" s="113">
        <f>Case1!T38</f>
        <v>-250</v>
      </c>
      <c r="F42" s="113">
        <f t="shared" si="0"/>
        <v>0</v>
      </c>
      <c r="G42" s="112" t="s">
        <v>34</v>
      </c>
      <c r="H42" s="48"/>
    </row>
    <row r="43" spans="1:8" ht="12.75">
      <c r="A43" s="48"/>
      <c r="B43" s="103" t="s">
        <v>25</v>
      </c>
      <c r="C43" s="113">
        <f>Case2!U38</f>
        <v>-93.85671533852982</v>
      </c>
      <c r="D43" s="113">
        <f>Nominal!U38</f>
        <v>-93.85671533852982</v>
      </c>
      <c r="E43" s="113">
        <f>Case1!U38</f>
        <v>-93.85671533852982</v>
      </c>
      <c r="F43" s="113">
        <f t="shared" si="0"/>
        <v>0</v>
      </c>
      <c r="G43" s="112" t="s">
        <v>34</v>
      </c>
      <c r="H43" s="48"/>
    </row>
    <row r="44" spans="1:8" ht="12.75">
      <c r="A44" s="48"/>
      <c r="B44" s="103" t="s">
        <v>33</v>
      </c>
      <c r="C44" s="113">
        <f>Case2!V38</f>
        <v>-92.91187646401626</v>
      </c>
      <c r="D44" s="113">
        <f>Nominal!V38</f>
        <v>-92.91187646401626</v>
      </c>
      <c r="E44" s="113">
        <f>Case1!V38</f>
        <v>-92.91187646401626</v>
      </c>
      <c r="F44" s="113">
        <f t="shared" si="0"/>
        <v>0</v>
      </c>
      <c r="G44" s="112" t="s">
        <v>34</v>
      </c>
      <c r="H44" s="48"/>
    </row>
    <row r="45" spans="1:8" ht="12.75">
      <c r="A45" s="48"/>
      <c r="B45" s="103" t="s">
        <v>79</v>
      </c>
      <c r="C45" s="113">
        <f>Case2!AC38</f>
        <v>92.0413538944978</v>
      </c>
      <c r="D45" s="113">
        <f>Nominal!AC38</f>
        <v>92.0413538944978</v>
      </c>
      <c r="E45" s="113">
        <f>Case1!AC38</f>
        <v>92.0413538944978</v>
      </c>
      <c r="F45" s="113">
        <f t="shared" si="0"/>
        <v>0</v>
      </c>
      <c r="G45" s="112" t="s">
        <v>34</v>
      </c>
      <c r="H45" s="48"/>
    </row>
    <row r="46" spans="1:8" ht="12.75">
      <c r="A46" s="48"/>
      <c r="B46" s="103" t="s">
        <v>78</v>
      </c>
      <c r="C46" s="113">
        <f>Case4!Z38</f>
        <v>-6.143284661470176</v>
      </c>
      <c r="D46" s="113">
        <f>Nominal!Z38</f>
        <v>-6.143284661470176</v>
      </c>
      <c r="E46" s="113">
        <f>Case3!Z38</f>
        <v>-6.143284661470176</v>
      </c>
      <c r="F46" s="113">
        <f t="shared" si="0"/>
        <v>0</v>
      </c>
      <c r="G46" s="112" t="s">
        <v>36</v>
      </c>
      <c r="H46" s="48"/>
    </row>
    <row r="47" spans="1:8" ht="12.75">
      <c r="A47" s="48"/>
      <c r="B47" s="103" t="s">
        <v>86</v>
      </c>
      <c r="C47" s="113">
        <f>Case4!AA38</f>
        <v>150</v>
      </c>
      <c r="D47" s="113">
        <f>Nominal!AA38</f>
        <v>150</v>
      </c>
      <c r="E47" s="113">
        <f>Case3!AA38</f>
        <v>150</v>
      </c>
      <c r="F47" s="113">
        <f t="shared" si="0"/>
        <v>0</v>
      </c>
      <c r="G47" s="112" t="s">
        <v>37</v>
      </c>
      <c r="H47" s="48"/>
    </row>
    <row r="48" spans="1:8" ht="12.75">
      <c r="A48" s="48"/>
      <c r="B48" s="106" t="s">
        <v>77</v>
      </c>
      <c r="C48" s="107">
        <f>C45-C43</f>
        <v>185.89806923302763</v>
      </c>
      <c r="D48" s="107">
        <f>D45-D43</f>
        <v>185.89806923302763</v>
      </c>
      <c r="E48" s="107">
        <f>E45-E43</f>
        <v>185.89806923302763</v>
      </c>
      <c r="F48" s="107">
        <f>E48-C48</f>
        <v>0</v>
      </c>
      <c r="G48" s="114" t="s">
        <v>37</v>
      </c>
      <c r="H48" s="48"/>
    </row>
    <row r="49" spans="1:8" ht="12.75">
      <c r="A49" s="48"/>
      <c r="H49" s="48"/>
    </row>
    <row r="50" spans="1:8" ht="12.75">
      <c r="A50" s="48"/>
      <c r="B50" s="48"/>
      <c r="C50" s="48"/>
      <c r="D50" s="48"/>
      <c r="E50" s="48"/>
      <c r="F50" s="48"/>
      <c r="G50" s="48"/>
      <c r="H50" s="48"/>
    </row>
    <row r="51" spans="1:8" ht="12.75">
      <c r="A51" s="48"/>
      <c r="B51" s="48"/>
      <c r="C51" s="48"/>
      <c r="D51" s="48"/>
      <c r="E51" s="48"/>
      <c r="F51" s="48"/>
      <c r="G51" s="48"/>
      <c r="H51" s="48"/>
    </row>
    <row r="52" spans="1:8" ht="12.75">
      <c r="A52" s="48"/>
      <c r="B52" s="48"/>
      <c r="C52" s="48"/>
      <c r="D52" s="48"/>
      <c r="E52" s="48"/>
      <c r="F52" s="48"/>
      <c r="G52" s="48"/>
      <c r="H52" s="48"/>
    </row>
    <row r="53" spans="1:8" ht="12.75">
      <c r="A53" s="48"/>
      <c r="B53" s="48"/>
      <c r="C53" s="48"/>
      <c r="D53" s="48"/>
      <c r="E53" s="48"/>
      <c r="F53" s="48"/>
      <c r="G53" s="48"/>
      <c r="H53" s="48"/>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&amp;LCascade101.xls&amp;CCopyright Microwaves101.com&amp;RLicensed to:</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5" sqref="C5"/>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 min="11" max="11" width="2.7109375" style="0"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6"/>
      <c r="C4" s="177"/>
      <c r="D4" s="61"/>
      <c r="E4" s="61"/>
      <c r="F4" s="61"/>
      <c r="G4" s="61"/>
      <c r="H4" s="61"/>
      <c r="I4" s="61"/>
      <c r="J4" s="48"/>
    </row>
    <row r="5" spans="1:10" s="120" customFormat="1" ht="15.75">
      <c r="A5" s="178"/>
      <c r="B5" s="179"/>
      <c r="C5" s="180" t="str">
        <f>'Control Panel'!C6</f>
        <v>Enter title on Control Panel sheet</v>
      </c>
      <c r="D5" s="181"/>
      <c r="E5" s="80"/>
      <c r="F5" s="80"/>
      <c r="G5" s="182"/>
      <c r="H5" s="183"/>
      <c r="I5" s="184"/>
      <c r="J5" s="178"/>
    </row>
    <row r="6" spans="1:10" s="3" customFormat="1" ht="15.75">
      <c r="A6" s="178"/>
      <c r="B6" s="185"/>
      <c r="C6" s="74">
        <f>'Control Panel'!C8</f>
        <v>37299</v>
      </c>
      <c r="D6" s="186" t="s">
        <v>20</v>
      </c>
      <c r="E6" s="187"/>
      <c r="F6" s="187"/>
      <c r="G6" s="188" t="s">
        <v>87</v>
      </c>
      <c r="H6" s="188"/>
      <c r="I6" s="189"/>
      <c r="J6" s="178"/>
    </row>
    <row r="7" spans="1:10" ht="12.75">
      <c r="A7" s="48"/>
      <c r="B7" s="160" t="s">
        <v>5</v>
      </c>
      <c r="C7" s="190" t="s">
        <v>21</v>
      </c>
      <c r="D7" s="191" t="s">
        <v>19</v>
      </c>
      <c r="E7" s="192" t="s">
        <v>6</v>
      </c>
      <c r="F7" s="193" t="s">
        <v>3</v>
      </c>
      <c r="G7" s="191" t="s">
        <v>7</v>
      </c>
      <c r="H7" s="194" t="s">
        <v>8</v>
      </c>
      <c r="I7" s="194" t="s">
        <v>9</v>
      </c>
      <c r="J7" s="48"/>
    </row>
    <row r="8" spans="1:10" ht="12.75">
      <c r="A8" s="48"/>
      <c r="B8" s="195"/>
      <c r="C8" s="196"/>
      <c r="D8" s="197" t="s">
        <v>0</v>
      </c>
      <c r="E8" s="197" t="s">
        <v>1</v>
      </c>
      <c r="F8" s="198" t="s">
        <v>0</v>
      </c>
      <c r="G8" s="197" t="s">
        <v>10</v>
      </c>
      <c r="H8" s="199" t="s">
        <v>10</v>
      </c>
      <c r="I8" s="199" t="s">
        <v>10</v>
      </c>
      <c r="J8" s="48"/>
    </row>
    <row r="9" spans="1:10" s="4" customFormat="1" ht="12.75">
      <c r="A9" s="200"/>
      <c r="B9" s="201">
        <v>1</v>
      </c>
      <c r="C9" s="119" t="s">
        <v>80</v>
      </c>
      <c r="D9" s="117">
        <v>0</v>
      </c>
      <c r="E9" s="117">
        <v>100</v>
      </c>
      <c r="F9" s="117">
        <f>-D9</f>
        <v>0</v>
      </c>
      <c r="G9" s="118">
        <v>0</v>
      </c>
      <c r="H9" s="118">
        <v>0</v>
      </c>
      <c r="I9" s="118">
        <v>0</v>
      </c>
      <c r="J9" s="200"/>
    </row>
    <row r="10" spans="1:10" s="4" customFormat="1" ht="12.75">
      <c r="A10" s="200"/>
      <c r="B10" s="201">
        <f aca="true" t="shared" si="0" ref="B10:B38">B9+1</f>
        <v>2</v>
      </c>
      <c r="C10" s="119" t="s">
        <v>23</v>
      </c>
      <c r="D10" s="117">
        <v>0</v>
      </c>
      <c r="E10" s="117">
        <v>100</v>
      </c>
      <c r="F10" s="117">
        <f aca="true" t="shared" si="1" ref="F10:F38">-D10</f>
        <v>0</v>
      </c>
      <c r="G10" s="118">
        <v>0</v>
      </c>
      <c r="H10" s="118">
        <v>0</v>
      </c>
      <c r="I10" s="118">
        <v>0</v>
      </c>
      <c r="J10" s="200"/>
    </row>
    <row r="11" spans="1:10" s="4" customFormat="1" ht="12.75">
      <c r="A11" s="200"/>
      <c r="B11" s="201">
        <f t="shared" si="0"/>
        <v>3</v>
      </c>
      <c r="C11" s="119" t="s">
        <v>23</v>
      </c>
      <c r="D11" s="117">
        <v>0</v>
      </c>
      <c r="E11" s="117">
        <v>100</v>
      </c>
      <c r="F11" s="117">
        <f t="shared" si="1"/>
        <v>0</v>
      </c>
      <c r="G11" s="118">
        <v>0</v>
      </c>
      <c r="H11" s="118">
        <v>0</v>
      </c>
      <c r="I11" s="118">
        <v>0</v>
      </c>
      <c r="J11" s="200"/>
    </row>
    <row r="12" spans="1:10" s="4" customFormat="1" ht="12.75">
      <c r="A12" s="200"/>
      <c r="B12" s="201">
        <f t="shared" si="0"/>
        <v>4</v>
      </c>
      <c r="C12" s="119" t="s">
        <v>23</v>
      </c>
      <c r="D12" s="117">
        <v>0</v>
      </c>
      <c r="E12" s="117">
        <v>100</v>
      </c>
      <c r="F12" s="117">
        <f t="shared" si="1"/>
        <v>0</v>
      </c>
      <c r="G12" s="118">
        <v>0</v>
      </c>
      <c r="H12" s="118">
        <v>0</v>
      </c>
      <c r="I12" s="118">
        <v>0</v>
      </c>
      <c r="J12" s="200"/>
    </row>
    <row r="13" spans="1:10" s="4" customFormat="1" ht="12.75">
      <c r="A13" s="200"/>
      <c r="B13" s="201">
        <f t="shared" si="0"/>
        <v>5</v>
      </c>
      <c r="C13" s="119" t="s">
        <v>23</v>
      </c>
      <c r="D13" s="117">
        <v>0</v>
      </c>
      <c r="E13" s="117">
        <v>100</v>
      </c>
      <c r="F13" s="117">
        <f t="shared" si="1"/>
        <v>0</v>
      </c>
      <c r="G13" s="118">
        <v>0</v>
      </c>
      <c r="H13" s="118">
        <v>0</v>
      </c>
      <c r="I13" s="118">
        <v>0</v>
      </c>
      <c r="J13" s="200"/>
    </row>
    <row r="14" spans="1:10" s="4" customFormat="1" ht="12.75">
      <c r="A14" s="200"/>
      <c r="B14" s="201">
        <f t="shared" si="0"/>
        <v>6</v>
      </c>
      <c r="C14" s="119" t="s">
        <v>23</v>
      </c>
      <c r="D14" s="117">
        <v>0</v>
      </c>
      <c r="E14" s="117">
        <v>100</v>
      </c>
      <c r="F14" s="117">
        <f t="shared" si="1"/>
        <v>0</v>
      </c>
      <c r="G14" s="118">
        <v>0</v>
      </c>
      <c r="H14" s="118">
        <v>0</v>
      </c>
      <c r="I14" s="118">
        <v>0</v>
      </c>
      <c r="J14" s="200"/>
    </row>
    <row r="15" spans="1:10" s="4" customFormat="1" ht="12.75">
      <c r="A15" s="200"/>
      <c r="B15" s="201">
        <f t="shared" si="0"/>
        <v>7</v>
      </c>
      <c r="C15" s="119" t="s">
        <v>23</v>
      </c>
      <c r="D15" s="117">
        <v>0</v>
      </c>
      <c r="E15" s="117">
        <v>100</v>
      </c>
      <c r="F15" s="117">
        <f t="shared" si="1"/>
        <v>0</v>
      </c>
      <c r="G15" s="118">
        <v>0</v>
      </c>
      <c r="H15" s="118">
        <v>0</v>
      </c>
      <c r="I15" s="118">
        <v>0</v>
      </c>
      <c r="J15" s="200"/>
    </row>
    <row r="16" spans="1:10" s="4" customFormat="1" ht="12.75">
      <c r="A16" s="200"/>
      <c r="B16" s="201">
        <f t="shared" si="0"/>
        <v>8</v>
      </c>
      <c r="C16" s="119" t="s">
        <v>23</v>
      </c>
      <c r="D16" s="117">
        <v>0</v>
      </c>
      <c r="E16" s="117">
        <v>100</v>
      </c>
      <c r="F16" s="117">
        <f t="shared" si="1"/>
        <v>0</v>
      </c>
      <c r="G16" s="118">
        <v>0</v>
      </c>
      <c r="H16" s="118">
        <v>0</v>
      </c>
      <c r="I16" s="118">
        <v>0</v>
      </c>
      <c r="J16" s="200"/>
    </row>
    <row r="17" spans="1:10" s="4" customFormat="1" ht="12.75">
      <c r="A17" s="200"/>
      <c r="B17" s="201">
        <f t="shared" si="0"/>
        <v>9</v>
      </c>
      <c r="C17" s="119" t="s">
        <v>23</v>
      </c>
      <c r="D17" s="117">
        <v>0</v>
      </c>
      <c r="E17" s="117">
        <v>100</v>
      </c>
      <c r="F17" s="117">
        <f t="shared" si="1"/>
        <v>0</v>
      </c>
      <c r="G17" s="118">
        <v>0</v>
      </c>
      <c r="H17" s="118">
        <v>0</v>
      </c>
      <c r="I17" s="118">
        <v>0</v>
      </c>
      <c r="J17" s="200"/>
    </row>
    <row r="18" spans="1:10" s="4" customFormat="1" ht="12.75">
      <c r="A18" s="200"/>
      <c r="B18" s="201">
        <f t="shared" si="0"/>
        <v>10</v>
      </c>
      <c r="C18" s="119" t="s">
        <v>23</v>
      </c>
      <c r="D18" s="117">
        <v>0</v>
      </c>
      <c r="E18" s="117">
        <v>100</v>
      </c>
      <c r="F18" s="117">
        <f t="shared" si="1"/>
        <v>0</v>
      </c>
      <c r="G18" s="118">
        <v>0</v>
      </c>
      <c r="H18" s="118">
        <v>0</v>
      </c>
      <c r="I18" s="118">
        <v>0</v>
      </c>
      <c r="J18" s="200"/>
    </row>
    <row r="19" spans="1:10" s="4" customFormat="1" ht="12.75">
      <c r="A19" s="200"/>
      <c r="B19" s="201">
        <f t="shared" si="0"/>
        <v>11</v>
      </c>
      <c r="C19" s="119" t="s">
        <v>23</v>
      </c>
      <c r="D19" s="117">
        <v>0</v>
      </c>
      <c r="E19" s="117">
        <v>100</v>
      </c>
      <c r="F19" s="117">
        <f t="shared" si="1"/>
        <v>0</v>
      </c>
      <c r="G19" s="118">
        <v>0</v>
      </c>
      <c r="H19" s="118">
        <v>0</v>
      </c>
      <c r="I19" s="118">
        <v>0</v>
      </c>
      <c r="J19" s="200"/>
    </row>
    <row r="20" spans="1:10" s="4" customFormat="1" ht="12.75">
      <c r="A20" s="200"/>
      <c r="B20" s="201">
        <f t="shared" si="0"/>
        <v>12</v>
      </c>
      <c r="C20" s="119" t="s">
        <v>23</v>
      </c>
      <c r="D20" s="117">
        <v>0</v>
      </c>
      <c r="E20" s="117">
        <v>100</v>
      </c>
      <c r="F20" s="117">
        <f t="shared" si="1"/>
        <v>0</v>
      </c>
      <c r="G20" s="118">
        <v>0</v>
      </c>
      <c r="H20" s="118">
        <v>0</v>
      </c>
      <c r="I20" s="118">
        <v>0</v>
      </c>
      <c r="J20" s="200"/>
    </row>
    <row r="21" spans="1:10" s="4" customFormat="1" ht="12.75">
      <c r="A21" s="200"/>
      <c r="B21" s="201">
        <f t="shared" si="0"/>
        <v>13</v>
      </c>
      <c r="C21" s="119" t="s">
        <v>23</v>
      </c>
      <c r="D21" s="117">
        <v>0</v>
      </c>
      <c r="E21" s="117">
        <v>100</v>
      </c>
      <c r="F21" s="117">
        <f t="shared" si="1"/>
        <v>0</v>
      </c>
      <c r="G21" s="118">
        <v>0</v>
      </c>
      <c r="H21" s="118">
        <v>0</v>
      </c>
      <c r="I21" s="118">
        <v>0</v>
      </c>
      <c r="J21" s="200"/>
    </row>
    <row r="22" spans="1:10" s="4" customFormat="1" ht="12.75">
      <c r="A22" s="200"/>
      <c r="B22" s="201">
        <f t="shared" si="0"/>
        <v>14</v>
      </c>
      <c r="C22" s="119" t="s">
        <v>23</v>
      </c>
      <c r="D22" s="117">
        <v>0</v>
      </c>
      <c r="E22" s="117">
        <v>100</v>
      </c>
      <c r="F22" s="117">
        <f t="shared" si="1"/>
        <v>0</v>
      </c>
      <c r="G22" s="118">
        <v>0</v>
      </c>
      <c r="H22" s="118">
        <v>0</v>
      </c>
      <c r="I22" s="118">
        <v>0</v>
      </c>
      <c r="J22" s="200"/>
    </row>
    <row r="23" spans="1:10" s="4" customFormat="1" ht="12.75">
      <c r="A23" s="200"/>
      <c r="B23" s="201">
        <f t="shared" si="0"/>
        <v>15</v>
      </c>
      <c r="C23" s="119" t="s">
        <v>23</v>
      </c>
      <c r="D23" s="117">
        <v>0</v>
      </c>
      <c r="E23" s="117">
        <v>100</v>
      </c>
      <c r="F23" s="117">
        <f t="shared" si="1"/>
        <v>0</v>
      </c>
      <c r="G23" s="118">
        <v>0</v>
      </c>
      <c r="H23" s="118">
        <v>0</v>
      </c>
      <c r="I23" s="118">
        <v>0</v>
      </c>
      <c r="J23" s="200"/>
    </row>
    <row r="24" spans="1:10" s="4" customFormat="1" ht="12.75">
      <c r="A24" s="200"/>
      <c r="B24" s="201">
        <f t="shared" si="0"/>
        <v>16</v>
      </c>
      <c r="C24" s="119" t="s">
        <v>23</v>
      </c>
      <c r="D24" s="117">
        <v>0</v>
      </c>
      <c r="E24" s="117">
        <v>100</v>
      </c>
      <c r="F24" s="117">
        <f t="shared" si="1"/>
        <v>0</v>
      </c>
      <c r="G24" s="118">
        <v>0</v>
      </c>
      <c r="H24" s="118">
        <v>0</v>
      </c>
      <c r="I24" s="118">
        <v>0</v>
      </c>
      <c r="J24" s="200"/>
    </row>
    <row r="25" spans="1:10" s="4" customFormat="1" ht="12.75">
      <c r="A25" s="200"/>
      <c r="B25" s="201">
        <f t="shared" si="0"/>
        <v>17</v>
      </c>
      <c r="C25" s="119" t="s">
        <v>23</v>
      </c>
      <c r="D25" s="117">
        <v>0</v>
      </c>
      <c r="E25" s="117">
        <v>100</v>
      </c>
      <c r="F25" s="117">
        <f t="shared" si="1"/>
        <v>0</v>
      </c>
      <c r="G25" s="118">
        <v>0</v>
      </c>
      <c r="H25" s="118">
        <v>0</v>
      </c>
      <c r="I25" s="118">
        <v>0</v>
      </c>
      <c r="J25" s="200"/>
    </row>
    <row r="26" spans="1:10" s="4" customFormat="1" ht="12.75">
      <c r="A26" s="200"/>
      <c r="B26" s="201">
        <f t="shared" si="0"/>
        <v>18</v>
      </c>
      <c r="C26" s="119" t="s">
        <v>23</v>
      </c>
      <c r="D26" s="117">
        <v>0</v>
      </c>
      <c r="E26" s="117">
        <v>100</v>
      </c>
      <c r="F26" s="117">
        <f t="shared" si="1"/>
        <v>0</v>
      </c>
      <c r="G26" s="118">
        <v>0</v>
      </c>
      <c r="H26" s="118">
        <v>0</v>
      </c>
      <c r="I26" s="118">
        <v>0</v>
      </c>
      <c r="J26" s="200"/>
    </row>
    <row r="27" spans="1:10" s="4" customFormat="1" ht="12.75">
      <c r="A27" s="200"/>
      <c r="B27" s="201">
        <f t="shared" si="0"/>
        <v>19</v>
      </c>
      <c r="C27" s="119" t="s">
        <v>23</v>
      </c>
      <c r="D27" s="117">
        <v>0</v>
      </c>
      <c r="E27" s="117">
        <v>100</v>
      </c>
      <c r="F27" s="117">
        <f t="shared" si="1"/>
        <v>0</v>
      </c>
      <c r="G27" s="118">
        <v>0</v>
      </c>
      <c r="H27" s="118">
        <v>0</v>
      </c>
      <c r="I27" s="118">
        <v>0</v>
      </c>
      <c r="J27" s="200"/>
    </row>
    <row r="28" spans="1:10" s="4" customFormat="1" ht="12.75">
      <c r="A28" s="200"/>
      <c r="B28" s="201">
        <f t="shared" si="0"/>
        <v>20</v>
      </c>
      <c r="C28" s="119" t="s">
        <v>23</v>
      </c>
      <c r="D28" s="117">
        <v>0</v>
      </c>
      <c r="E28" s="117">
        <v>100</v>
      </c>
      <c r="F28" s="117">
        <f t="shared" si="1"/>
        <v>0</v>
      </c>
      <c r="G28" s="118">
        <v>0</v>
      </c>
      <c r="H28" s="118">
        <v>0</v>
      </c>
      <c r="I28" s="118">
        <v>0</v>
      </c>
      <c r="J28" s="200"/>
    </row>
    <row r="29" spans="1:10" s="4" customFormat="1" ht="12.75">
      <c r="A29" s="200"/>
      <c r="B29" s="201">
        <f t="shared" si="0"/>
        <v>21</v>
      </c>
      <c r="C29" s="119" t="s">
        <v>23</v>
      </c>
      <c r="D29" s="117">
        <v>0</v>
      </c>
      <c r="E29" s="117">
        <v>100</v>
      </c>
      <c r="F29" s="117">
        <f t="shared" si="1"/>
        <v>0</v>
      </c>
      <c r="G29" s="118">
        <v>0</v>
      </c>
      <c r="H29" s="118">
        <v>0</v>
      </c>
      <c r="I29" s="118">
        <v>0</v>
      </c>
      <c r="J29" s="200"/>
    </row>
    <row r="30" spans="1:10" s="4" customFormat="1" ht="12.75">
      <c r="A30" s="200"/>
      <c r="B30" s="201">
        <f t="shared" si="0"/>
        <v>22</v>
      </c>
      <c r="C30" s="119" t="s">
        <v>23</v>
      </c>
      <c r="D30" s="117">
        <v>0</v>
      </c>
      <c r="E30" s="117">
        <v>100</v>
      </c>
      <c r="F30" s="117">
        <f t="shared" si="1"/>
        <v>0</v>
      </c>
      <c r="G30" s="118">
        <v>0</v>
      </c>
      <c r="H30" s="118">
        <v>0</v>
      </c>
      <c r="I30" s="118">
        <v>0</v>
      </c>
      <c r="J30" s="200"/>
    </row>
    <row r="31" spans="1:10" s="4" customFormat="1" ht="12.75">
      <c r="A31" s="200"/>
      <c r="B31" s="201">
        <f t="shared" si="0"/>
        <v>23</v>
      </c>
      <c r="C31" s="119" t="s">
        <v>23</v>
      </c>
      <c r="D31" s="117">
        <v>0</v>
      </c>
      <c r="E31" s="117">
        <v>100</v>
      </c>
      <c r="F31" s="117">
        <f t="shared" si="1"/>
        <v>0</v>
      </c>
      <c r="G31" s="118">
        <v>0</v>
      </c>
      <c r="H31" s="118">
        <v>0</v>
      </c>
      <c r="I31" s="118">
        <v>0</v>
      </c>
      <c r="J31" s="200"/>
    </row>
    <row r="32" spans="1:10" s="4" customFormat="1" ht="12.75">
      <c r="A32" s="200"/>
      <c r="B32" s="201">
        <f t="shared" si="0"/>
        <v>24</v>
      </c>
      <c r="C32" s="119" t="s">
        <v>23</v>
      </c>
      <c r="D32" s="117">
        <v>0</v>
      </c>
      <c r="E32" s="117">
        <v>100</v>
      </c>
      <c r="F32" s="117">
        <f t="shared" si="1"/>
        <v>0</v>
      </c>
      <c r="G32" s="118">
        <v>0</v>
      </c>
      <c r="H32" s="118">
        <v>0</v>
      </c>
      <c r="I32" s="118">
        <v>0</v>
      </c>
      <c r="J32" s="200"/>
    </row>
    <row r="33" spans="1:10" s="4" customFormat="1" ht="12.75">
      <c r="A33" s="200"/>
      <c r="B33" s="201">
        <f t="shared" si="0"/>
        <v>25</v>
      </c>
      <c r="C33" s="119" t="s">
        <v>23</v>
      </c>
      <c r="D33" s="117">
        <v>0</v>
      </c>
      <c r="E33" s="117">
        <v>100</v>
      </c>
      <c r="F33" s="117">
        <f t="shared" si="1"/>
        <v>0</v>
      </c>
      <c r="G33" s="118">
        <v>0</v>
      </c>
      <c r="H33" s="118">
        <v>0</v>
      </c>
      <c r="I33" s="118">
        <v>0</v>
      </c>
      <c r="J33" s="200"/>
    </row>
    <row r="34" spans="1:10" ht="12.75">
      <c r="A34" s="48"/>
      <c r="B34" s="201">
        <f t="shared" si="0"/>
        <v>26</v>
      </c>
      <c r="C34" s="119" t="s">
        <v>23</v>
      </c>
      <c r="D34" s="117">
        <v>0</v>
      </c>
      <c r="E34" s="117">
        <v>100</v>
      </c>
      <c r="F34" s="117">
        <f t="shared" si="1"/>
        <v>0</v>
      </c>
      <c r="G34" s="118">
        <v>0</v>
      </c>
      <c r="H34" s="118">
        <v>0</v>
      </c>
      <c r="I34" s="118">
        <v>0</v>
      </c>
      <c r="J34" s="48"/>
    </row>
    <row r="35" spans="1:10" ht="12.75">
      <c r="A35" s="48"/>
      <c r="B35" s="201">
        <f t="shared" si="0"/>
        <v>27</v>
      </c>
      <c r="C35" s="119" t="s">
        <v>23</v>
      </c>
      <c r="D35" s="117">
        <v>0</v>
      </c>
      <c r="E35" s="117">
        <v>100</v>
      </c>
      <c r="F35" s="117">
        <f t="shared" si="1"/>
        <v>0</v>
      </c>
      <c r="G35" s="118">
        <v>0</v>
      </c>
      <c r="H35" s="118">
        <v>0</v>
      </c>
      <c r="I35" s="118">
        <v>0</v>
      </c>
      <c r="J35" s="48"/>
    </row>
    <row r="36" spans="1:10" ht="12.75">
      <c r="A36" s="48"/>
      <c r="B36" s="201">
        <f t="shared" si="0"/>
        <v>28</v>
      </c>
      <c r="C36" s="119" t="s">
        <v>23</v>
      </c>
      <c r="D36" s="117">
        <v>0</v>
      </c>
      <c r="E36" s="117">
        <v>100</v>
      </c>
      <c r="F36" s="117">
        <f t="shared" si="1"/>
        <v>0</v>
      </c>
      <c r="G36" s="118">
        <v>0</v>
      </c>
      <c r="H36" s="118">
        <v>0</v>
      </c>
      <c r="I36" s="118">
        <v>0</v>
      </c>
      <c r="J36" s="48"/>
    </row>
    <row r="37" spans="1:10" ht="12.75">
      <c r="A37" s="48"/>
      <c r="B37" s="201">
        <f t="shared" si="0"/>
        <v>29</v>
      </c>
      <c r="C37" s="119" t="s">
        <v>23</v>
      </c>
      <c r="D37" s="117">
        <v>0</v>
      </c>
      <c r="E37" s="117">
        <v>100</v>
      </c>
      <c r="F37" s="117">
        <f t="shared" si="1"/>
        <v>0</v>
      </c>
      <c r="G37" s="118">
        <v>0</v>
      </c>
      <c r="H37" s="118">
        <v>0</v>
      </c>
      <c r="I37" s="118">
        <v>0</v>
      </c>
      <c r="J37" s="48"/>
    </row>
    <row r="38" spans="1:10" ht="12.75">
      <c r="A38" s="48"/>
      <c r="B38" s="201">
        <f t="shared" si="0"/>
        <v>30</v>
      </c>
      <c r="C38" s="119" t="s">
        <v>23</v>
      </c>
      <c r="D38" s="117">
        <v>0</v>
      </c>
      <c r="E38" s="117">
        <v>100</v>
      </c>
      <c r="F38" s="117">
        <f t="shared" si="1"/>
        <v>0</v>
      </c>
      <c r="G38" s="118">
        <v>0</v>
      </c>
      <c r="H38" s="118">
        <v>0</v>
      </c>
      <c r="I38" s="118">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2">
    <dataValidation type="decimal" allowBlank="1" showInputMessage="1" showErrorMessage="1" errorTitle="Waypoint Software" error="-1000 &lt;= Gain &lt;= 1000" sqref="D9:D38 F9:F38">
      <formula1>-1000</formula1>
      <formula2>1000</formula2>
    </dataValidation>
    <dataValidation type="decimal" showInputMessage="1" showErrorMessage="1" errorTitle="Waypoint Software" error="-1000 &lt;= P[sat] &lt;= 100000 (dBm)" sqref="E9:E3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&amp;LCascade101.xls&amp;CCopyright2002 Microwaves101.com&amp;RLicensed to:</oddFooter>
  </headerFooter>
  <drawing r:id="rId1"/>
</worksheet>
</file>

<file path=xl/worksheets/sheet4.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C6" sqref="C6"/>
    </sheetView>
  </sheetViews>
  <sheetFormatPr defaultColWidth="9.140625" defaultRowHeight="12.75"/>
  <cols>
    <col min="1" max="1" width="2.7109375" style="41" customWidth="1"/>
    <col min="2" max="2" width="7.28125" style="202" customWidth="1"/>
    <col min="3" max="3" width="40.7109375" style="203" customWidth="1"/>
    <col min="4" max="9" width="7.28125" style="32" customWidth="1"/>
    <col min="10" max="10" width="2.7109375" style="41" customWidth="1"/>
  </cols>
  <sheetData>
    <row r="1" spans="1:10" ht="12.75">
      <c r="A1" s="48"/>
      <c r="B1" s="174"/>
      <c r="C1" s="175"/>
      <c r="D1" s="52"/>
      <c r="E1" s="52"/>
      <c r="F1" s="52"/>
      <c r="G1" s="52"/>
      <c r="H1" s="52"/>
      <c r="I1" s="52"/>
      <c r="J1" s="48"/>
    </row>
    <row r="2" spans="1:10" ht="12.75">
      <c r="A2" s="48"/>
      <c r="B2" s="174"/>
      <c r="C2" s="175"/>
      <c r="D2" s="52"/>
      <c r="E2" s="52"/>
      <c r="F2" s="52"/>
      <c r="G2" s="52"/>
      <c r="H2" s="52"/>
      <c r="I2" s="52"/>
      <c r="J2" s="48"/>
    </row>
    <row r="3" spans="1:10" ht="12.75">
      <c r="A3" s="48"/>
      <c r="B3" s="174"/>
      <c r="C3" s="175"/>
      <c r="D3" s="52"/>
      <c r="E3" s="52"/>
      <c r="F3" s="52"/>
      <c r="G3" s="52"/>
      <c r="H3" s="52"/>
      <c r="I3" s="52"/>
      <c r="J3" s="48"/>
    </row>
    <row r="4" spans="1:10" ht="12.75">
      <c r="A4" s="48"/>
      <c r="B4" s="174"/>
      <c r="C4" s="175"/>
      <c r="D4" s="52"/>
      <c r="E4" s="52"/>
      <c r="F4" s="52"/>
      <c r="G4" s="61"/>
      <c r="H4" s="61"/>
      <c r="I4" s="61"/>
      <c r="J4" s="48"/>
    </row>
    <row r="5" spans="1:10" ht="18">
      <c r="A5" s="48"/>
      <c r="B5" s="204"/>
      <c r="C5" s="205" t="str">
        <f>'Control Panel'!C6</f>
        <v>Enter title on Control Panel sheet</v>
      </c>
      <c r="D5" s="206"/>
      <c r="E5" s="207"/>
      <c r="F5" s="207"/>
      <c r="G5" s="208" t="s">
        <v>71</v>
      </c>
      <c r="H5" s="209"/>
      <c r="I5" s="210"/>
      <c r="J5" s="48"/>
    </row>
    <row r="6" spans="1:10" s="3" customFormat="1" ht="15.75">
      <c r="A6" s="178"/>
      <c r="B6" s="211"/>
      <c r="C6" s="74">
        <f>'Control Panel'!C8</f>
        <v>37299</v>
      </c>
      <c r="D6" s="76" t="s">
        <v>88</v>
      </c>
      <c r="E6" s="83"/>
      <c r="F6" s="76" t="s">
        <v>89</v>
      </c>
      <c r="G6" s="212"/>
      <c r="H6" s="76" t="s">
        <v>90</v>
      </c>
      <c r="I6" s="212"/>
      <c r="J6" s="178"/>
    </row>
    <row r="7" spans="1:10" ht="12.75">
      <c r="A7" s="48"/>
      <c r="B7" s="160" t="s">
        <v>5</v>
      </c>
      <c r="C7" s="190" t="s">
        <v>21</v>
      </c>
      <c r="D7" s="191" t="s">
        <v>65</v>
      </c>
      <c r="E7" s="191" t="s">
        <v>66</v>
      </c>
      <c r="F7" s="213" t="s">
        <v>65</v>
      </c>
      <c r="G7" s="197" t="s">
        <v>66</v>
      </c>
      <c r="H7" s="199" t="s">
        <v>65</v>
      </c>
      <c r="I7" s="194" t="s">
        <v>66</v>
      </c>
      <c r="J7" s="48"/>
    </row>
    <row r="8" spans="1:10" ht="12.75">
      <c r="A8" s="48"/>
      <c r="B8" s="161"/>
      <c r="C8" s="196"/>
      <c r="D8" s="197" t="s">
        <v>0</v>
      </c>
      <c r="E8" s="197" t="s">
        <v>1</v>
      </c>
      <c r="F8" s="213" t="s">
        <v>0</v>
      </c>
      <c r="G8" s="197" t="s">
        <v>10</v>
      </c>
      <c r="H8" s="199" t="s">
        <v>10</v>
      </c>
      <c r="I8" s="199" t="s">
        <v>10</v>
      </c>
      <c r="J8" s="48"/>
    </row>
    <row r="9" spans="1:10" ht="12.75">
      <c r="A9" s="48"/>
      <c r="B9" s="201">
        <v>1</v>
      </c>
      <c r="C9" s="214" t="str">
        <f>Components!C9</f>
        <v>Enter description on Components sheet</v>
      </c>
      <c r="D9" s="117">
        <v>0</v>
      </c>
      <c r="E9" s="117">
        <v>0</v>
      </c>
      <c r="F9" s="117">
        <v>0</v>
      </c>
      <c r="G9" s="117">
        <v>0</v>
      </c>
      <c r="H9" s="117">
        <v>0</v>
      </c>
      <c r="I9" s="117">
        <v>0</v>
      </c>
      <c r="J9" s="48"/>
    </row>
    <row r="10" spans="1:10" ht="12.75">
      <c r="A10" s="48"/>
      <c r="B10" s="201">
        <f aca="true" t="shared" si="0" ref="B10:B38">B9+1</f>
        <v>2</v>
      </c>
      <c r="C10" s="214" t="str">
        <f>Components!C10</f>
        <v> </v>
      </c>
      <c r="D10" s="117">
        <v>0</v>
      </c>
      <c r="E10" s="117">
        <v>0</v>
      </c>
      <c r="F10" s="117">
        <v>0</v>
      </c>
      <c r="G10" s="117">
        <v>0</v>
      </c>
      <c r="H10" s="117">
        <v>0</v>
      </c>
      <c r="I10" s="117">
        <v>0</v>
      </c>
      <c r="J10" s="48"/>
    </row>
    <row r="11" spans="1:10" ht="12.75">
      <c r="A11" s="48"/>
      <c r="B11" s="201">
        <f t="shared" si="0"/>
        <v>3</v>
      </c>
      <c r="C11" s="214" t="str">
        <f>Components!C11</f>
        <v> </v>
      </c>
      <c r="D11" s="117">
        <v>0</v>
      </c>
      <c r="E11" s="117">
        <v>0</v>
      </c>
      <c r="F11" s="117">
        <v>0</v>
      </c>
      <c r="G11" s="117">
        <v>0</v>
      </c>
      <c r="H11" s="117">
        <v>0</v>
      </c>
      <c r="I11" s="117">
        <v>0</v>
      </c>
      <c r="J11" s="48"/>
    </row>
    <row r="12" spans="1:10" ht="12.75">
      <c r="A12" s="48"/>
      <c r="B12" s="201">
        <f t="shared" si="0"/>
        <v>4</v>
      </c>
      <c r="C12" s="214" t="str">
        <f>Components!C12</f>
        <v> </v>
      </c>
      <c r="D12" s="117">
        <v>0</v>
      </c>
      <c r="E12" s="117">
        <v>0</v>
      </c>
      <c r="F12" s="117">
        <v>0</v>
      </c>
      <c r="G12" s="117">
        <v>0</v>
      </c>
      <c r="H12" s="117">
        <v>0</v>
      </c>
      <c r="I12" s="117">
        <v>0</v>
      </c>
      <c r="J12" s="48"/>
    </row>
    <row r="13" spans="1:10" ht="12.75">
      <c r="A13" s="48"/>
      <c r="B13" s="201">
        <f t="shared" si="0"/>
        <v>5</v>
      </c>
      <c r="C13" s="214" t="str">
        <f>Components!C13</f>
        <v> </v>
      </c>
      <c r="D13" s="117">
        <v>0</v>
      </c>
      <c r="E13" s="117">
        <v>0</v>
      </c>
      <c r="F13" s="117">
        <v>0</v>
      </c>
      <c r="G13" s="117">
        <v>0</v>
      </c>
      <c r="H13" s="117">
        <v>0</v>
      </c>
      <c r="I13" s="117">
        <v>0</v>
      </c>
      <c r="J13" s="48"/>
    </row>
    <row r="14" spans="1:10" ht="12.75">
      <c r="A14" s="48"/>
      <c r="B14" s="201">
        <f t="shared" si="0"/>
        <v>6</v>
      </c>
      <c r="C14" s="214" t="str">
        <f>Components!C14</f>
        <v> </v>
      </c>
      <c r="D14" s="117">
        <v>0</v>
      </c>
      <c r="E14" s="117">
        <v>0</v>
      </c>
      <c r="F14" s="117">
        <v>0</v>
      </c>
      <c r="G14" s="117">
        <v>0</v>
      </c>
      <c r="H14" s="117">
        <v>0</v>
      </c>
      <c r="I14" s="117">
        <v>0</v>
      </c>
      <c r="J14" s="48"/>
    </row>
    <row r="15" spans="1:10" ht="12.75">
      <c r="A15" s="48"/>
      <c r="B15" s="201">
        <f t="shared" si="0"/>
        <v>7</v>
      </c>
      <c r="C15" s="214" t="str">
        <f>Components!C15</f>
        <v> </v>
      </c>
      <c r="D15" s="117">
        <v>0</v>
      </c>
      <c r="E15" s="117">
        <v>0</v>
      </c>
      <c r="F15" s="117">
        <v>0</v>
      </c>
      <c r="G15" s="117">
        <v>0</v>
      </c>
      <c r="H15" s="117">
        <v>0</v>
      </c>
      <c r="I15" s="117">
        <v>0</v>
      </c>
      <c r="J15" s="48"/>
    </row>
    <row r="16" spans="1:10" ht="12.75">
      <c r="A16" s="48"/>
      <c r="B16" s="201">
        <f t="shared" si="0"/>
        <v>8</v>
      </c>
      <c r="C16" s="214" t="str">
        <f>Components!C16</f>
        <v> </v>
      </c>
      <c r="D16" s="117">
        <v>0</v>
      </c>
      <c r="E16" s="117">
        <v>0</v>
      </c>
      <c r="F16" s="117">
        <v>0</v>
      </c>
      <c r="G16" s="117">
        <v>0</v>
      </c>
      <c r="H16" s="117">
        <v>0</v>
      </c>
      <c r="I16" s="117">
        <v>0</v>
      </c>
      <c r="J16" s="48"/>
    </row>
    <row r="17" spans="1:10" ht="12.75">
      <c r="A17" s="48"/>
      <c r="B17" s="201">
        <f t="shared" si="0"/>
        <v>9</v>
      </c>
      <c r="C17" s="214" t="str">
        <f>Components!C17</f>
        <v> </v>
      </c>
      <c r="D17" s="117">
        <v>0</v>
      </c>
      <c r="E17" s="117">
        <v>0</v>
      </c>
      <c r="F17" s="117">
        <v>0</v>
      </c>
      <c r="G17" s="117">
        <v>0</v>
      </c>
      <c r="H17" s="117">
        <v>0</v>
      </c>
      <c r="I17" s="117">
        <v>0</v>
      </c>
      <c r="J17" s="48"/>
    </row>
    <row r="18" spans="1:10" ht="12.75">
      <c r="A18" s="48"/>
      <c r="B18" s="201">
        <f t="shared" si="0"/>
        <v>10</v>
      </c>
      <c r="C18" s="214" t="str">
        <f>Components!C18</f>
        <v> </v>
      </c>
      <c r="D18" s="117">
        <v>0</v>
      </c>
      <c r="E18" s="117">
        <v>0</v>
      </c>
      <c r="F18" s="117">
        <v>0</v>
      </c>
      <c r="G18" s="117">
        <v>0</v>
      </c>
      <c r="H18" s="117">
        <v>0</v>
      </c>
      <c r="I18" s="117">
        <v>0</v>
      </c>
      <c r="J18" s="48"/>
    </row>
    <row r="19" spans="1:10" ht="12.75">
      <c r="A19" s="48"/>
      <c r="B19" s="201">
        <f t="shared" si="0"/>
        <v>11</v>
      </c>
      <c r="C19" s="214" t="str">
        <f>Components!C19</f>
        <v> </v>
      </c>
      <c r="D19" s="117">
        <v>0</v>
      </c>
      <c r="E19" s="117">
        <v>0</v>
      </c>
      <c r="F19" s="117">
        <v>0</v>
      </c>
      <c r="G19" s="117">
        <v>0</v>
      </c>
      <c r="H19" s="117">
        <v>0</v>
      </c>
      <c r="I19" s="117">
        <v>0</v>
      </c>
      <c r="J19" s="48"/>
    </row>
    <row r="20" spans="1:10" ht="12.75">
      <c r="A20" s="48"/>
      <c r="B20" s="201">
        <f t="shared" si="0"/>
        <v>12</v>
      </c>
      <c r="C20" s="214" t="str">
        <f>Components!C20</f>
        <v> </v>
      </c>
      <c r="D20" s="117">
        <v>0</v>
      </c>
      <c r="E20" s="117">
        <v>0</v>
      </c>
      <c r="F20" s="117">
        <v>0</v>
      </c>
      <c r="G20" s="117">
        <v>0</v>
      </c>
      <c r="H20" s="117">
        <v>0</v>
      </c>
      <c r="I20" s="117">
        <v>0</v>
      </c>
      <c r="J20" s="48"/>
    </row>
    <row r="21" spans="1:10" ht="12.75">
      <c r="A21" s="48"/>
      <c r="B21" s="201">
        <f t="shared" si="0"/>
        <v>13</v>
      </c>
      <c r="C21" s="214" t="str">
        <f>Components!C21</f>
        <v> </v>
      </c>
      <c r="D21" s="117">
        <v>0</v>
      </c>
      <c r="E21" s="117">
        <v>0</v>
      </c>
      <c r="F21" s="117">
        <v>0</v>
      </c>
      <c r="G21" s="117">
        <v>0</v>
      </c>
      <c r="H21" s="117">
        <v>0</v>
      </c>
      <c r="I21" s="117">
        <v>0</v>
      </c>
      <c r="J21" s="48"/>
    </row>
    <row r="22" spans="1:10" ht="12.75">
      <c r="A22" s="48"/>
      <c r="B22" s="201">
        <f t="shared" si="0"/>
        <v>14</v>
      </c>
      <c r="C22" s="214" t="str">
        <f>Components!C22</f>
        <v> </v>
      </c>
      <c r="D22" s="117">
        <v>0</v>
      </c>
      <c r="E22" s="117">
        <v>0</v>
      </c>
      <c r="F22" s="117">
        <v>0</v>
      </c>
      <c r="G22" s="117">
        <v>0</v>
      </c>
      <c r="H22" s="117">
        <v>0</v>
      </c>
      <c r="I22" s="117">
        <v>0</v>
      </c>
      <c r="J22" s="48"/>
    </row>
    <row r="23" spans="1:10" ht="12.75">
      <c r="A23" s="48"/>
      <c r="B23" s="201">
        <f t="shared" si="0"/>
        <v>15</v>
      </c>
      <c r="C23" s="214" t="str">
        <f>Components!C23</f>
        <v> </v>
      </c>
      <c r="D23" s="117">
        <v>0</v>
      </c>
      <c r="E23" s="117">
        <v>0</v>
      </c>
      <c r="F23" s="117">
        <v>0</v>
      </c>
      <c r="G23" s="117">
        <v>0</v>
      </c>
      <c r="H23" s="117">
        <v>0</v>
      </c>
      <c r="I23" s="117">
        <v>0</v>
      </c>
      <c r="J23" s="48"/>
    </row>
    <row r="24" spans="1:10" ht="12.75">
      <c r="A24" s="48"/>
      <c r="B24" s="201">
        <f t="shared" si="0"/>
        <v>16</v>
      </c>
      <c r="C24" s="214" t="str">
        <f>Components!C24</f>
        <v> </v>
      </c>
      <c r="D24" s="117">
        <v>0</v>
      </c>
      <c r="E24" s="117">
        <v>0</v>
      </c>
      <c r="F24" s="117">
        <v>0</v>
      </c>
      <c r="G24" s="117">
        <v>0</v>
      </c>
      <c r="H24" s="117">
        <v>0</v>
      </c>
      <c r="I24" s="117">
        <v>0</v>
      </c>
      <c r="J24" s="48"/>
    </row>
    <row r="25" spans="1:10" ht="12.75">
      <c r="A25" s="48"/>
      <c r="B25" s="201">
        <f t="shared" si="0"/>
        <v>17</v>
      </c>
      <c r="C25" s="214" t="str">
        <f>Components!C25</f>
        <v> </v>
      </c>
      <c r="D25" s="117">
        <v>0</v>
      </c>
      <c r="E25" s="117">
        <v>0</v>
      </c>
      <c r="F25" s="117">
        <v>0</v>
      </c>
      <c r="G25" s="117">
        <v>0</v>
      </c>
      <c r="H25" s="117">
        <v>0</v>
      </c>
      <c r="I25" s="117">
        <v>0</v>
      </c>
      <c r="J25" s="48"/>
    </row>
    <row r="26" spans="1:10" ht="12.75">
      <c r="A26" s="48"/>
      <c r="B26" s="201">
        <f t="shared" si="0"/>
        <v>18</v>
      </c>
      <c r="C26" s="214" t="str">
        <f>Components!C26</f>
        <v> </v>
      </c>
      <c r="D26" s="117">
        <v>0</v>
      </c>
      <c r="E26" s="117">
        <v>0</v>
      </c>
      <c r="F26" s="117">
        <v>0</v>
      </c>
      <c r="G26" s="117">
        <v>0</v>
      </c>
      <c r="H26" s="117">
        <v>0</v>
      </c>
      <c r="I26" s="117">
        <v>0</v>
      </c>
      <c r="J26" s="48"/>
    </row>
    <row r="27" spans="1:10" ht="12.75">
      <c r="A27" s="48"/>
      <c r="B27" s="201">
        <f t="shared" si="0"/>
        <v>19</v>
      </c>
      <c r="C27" s="214" t="str">
        <f>Components!C27</f>
        <v> </v>
      </c>
      <c r="D27" s="117">
        <v>0</v>
      </c>
      <c r="E27" s="117">
        <v>0</v>
      </c>
      <c r="F27" s="117">
        <v>0</v>
      </c>
      <c r="G27" s="117">
        <v>0</v>
      </c>
      <c r="H27" s="117">
        <v>0</v>
      </c>
      <c r="I27" s="117">
        <v>0</v>
      </c>
      <c r="J27" s="48"/>
    </row>
    <row r="28" spans="1:10" ht="12.75">
      <c r="A28" s="48"/>
      <c r="B28" s="201">
        <f t="shared" si="0"/>
        <v>20</v>
      </c>
      <c r="C28" s="214" t="str">
        <f>Components!C28</f>
        <v> </v>
      </c>
      <c r="D28" s="117">
        <v>0</v>
      </c>
      <c r="E28" s="117">
        <v>0</v>
      </c>
      <c r="F28" s="117">
        <v>0</v>
      </c>
      <c r="G28" s="117">
        <v>0</v>
      </c>
      <c r="H28" s="117">
        <v>0</v>
      </c>
      <c r="I28" s="117">
        <v>0</v>
      </c>
      <c r="J28" s="48"/>
    </row>
    <row r="29" spans="1:10" ht="12.75">
      <c r="A29" s="48"/>
      <c r="B29" s="201">
        <f t="shared" si="0"/>
        <v>21</v>
      </c>
      <c r="C29" s="214" t="str">
        <f>Components!C29</f>
        <v> </v>
      </c>
      <c r="D29" s="117">
        <v>0</v>
      </c>
      <c r="E29" s="117">
        <v>0</v>
      </c>
      <c r="F29" s="117">
        <v>0</v>
      </c>
      <c r="G29" s="117">
        <v>0</v>
      </c>
      <c r="H29" s="117">
        <v>0</v>
      </c>
      <c r="I29" s="117">
        <v>0</v>
      </c>
      <c r="J29" s="48"/>
    </row>
    <row r="30" spans="1:10" ht="12.75">
      <c r="A30" s="48"/>
      <c r="B30" s="201">
        <f t="shared" si="0"/>
        <v>22</v>
      </c>
      <c r="C30" s="214" t="str">
        <f>Components!C30</f>
        <v> </v>
      </c>
      <c r="D30" s="117">
        <v>0</v>
      </c>
      <c r="E30" s="117">
        <v>0</v>
      </c>
      <c r="F30" s="117">
        <v>0</v>
      </c>
      <c r="G30" s="117">
        <v>0</v>
      </c>
      <c r="H30" s="117">
        <v>0</v>
      </c>
      <c r="I30" s="117">
        <v>0</v>
      </c>
      <c r="J30" s="48"/>
    </row>
    <row r="31" spans="1:10" ht="12.75">
      <c r="A31" s="48"/>
      <c r="B31" s="201">
        <f t="shared" si="0"/>
        <v>23</v>
      </c>
      <c r="C31" s="214" t="str">
        <f>Components!C31</f>
        <v> </v>
      </c>
      <c r="D31" s="117">
        <v>0</v>
      </c>
      <c r="E31" s="117">
        <v>0</v>
      </c>
      <c r="F31" s="117">
        <v>0</v>
      </c>
      <c r="G31" s="117">
        <v>0</v>
      </c>
      <c r="H31" s="117">
        <v>0</v>
      </c>
      <c r="I31" s="117">
        <v>0</v>
      </c>
      <c r="J31" s="48"/>
    </row>
    <row r="32" spans="1:10" ht="12.75">
      <c r="A32" s="48"/>
      <c r="B32" s="201">
        <f t="shared" si="0"/>
        <v>24</v>
      </c>
      <c r="C32" s="214" t="str">
        <f>Components!C32</f>
        <v> </v>
      </c>
      <c r="D32" s="117">
        <v>0</v>
      </c>
      <c r="E32" s="117">
        <v>0</v>
      </c>
      <c r="F32" s="117">
        <v>0</v>
      </c>
      <c r="G32" s="117">
        <v>0</v>
      </c>
      <c r="H32" s="117">
        <v>0</v>
      </c>
      <c r="I32" s="117">
        <v>0</v>
      </c>
      <c r="J32" s="48"/>
    </row>
    <row r="33" spans="1:10" ht="12.75">
      <c r="A33" s="48"/>
      <c r="B33" s="201">
        <f t="shared" si="0"/>
        <v>25</v>
      </c>
      <c r="C33" s="214" t="str">
        <f>Components!C33</f>
        <v> </v>
      </c>
      <c r="D33" s="117">
        <v>0</v>
      </c>
      <c r="E33" s="117">
        <v>0</v>
      </c>
      <c r="F33" s="117">
        <v>0</v>
      </c>
      <c r="G33" s="117">
        <v>0</v>
      </c>
      <c r="H33" s="117">
        <v>0</v>
      </c>
      <c r="I33" s="117">
        <v>0</v>
      </c>
      <c r="J33" s="48"/>
    </row>
    <row r="34" spans="1:10" ht="12.75">
      <c r="A34" s="48"/>
      <c r="B34" s="201">
        <f t="shared" si="0"/>
        <v>26</v>
      </c>
      <c r="C34" s="214" t="str">
        <f>Components!C34</f>
        <v> </v>
      </c>
      <c r="D34" s="117">
        <v>0</v>
      </c>
      <c r="E34" s="117">
        <v>0</v>
      </c>
      <c r="F34" s="117">
        <v>0</v>
      </c>
      <c r="G34" s="117">
        <v>0</v>
      </c>
      <c r="H34" s="117">
        <v>0</v>
      </c>
      <c r="I34" s="117">
        <v>0</v>
      </c>
      <c r="J34" s="48"/>
    </row>
    <row r="35" spans="1:10" ht="12.75">
      <c r="A35" s="48"/>
      <c r="B35" s="201">
        <f t="shared" si="0"/>
        <v>27</v>
      </c>
      <c r="C35" s="214" t="str">
        <f>Components!C35</f>
        <v> </v>
      </c>
      <c r="D35" s="117">
        <v>0</v>
      </c>
      <c r="E35" s="117">
        <v>0</v>
      </c>
      <c r="F35" s="117">
        <v>0</v>
      </c>
      <c r="G35" s="117">
        <v>0</v>
      </c>
      <c r="H35" s="117">
        <v>0</v>
      </c>
      <c r="I35" s="117">
        <v>0</v>
      </c>
      <c r="J35" s="48"/>
    </row>
    <row r="36" spans="1:10" ht="12.75">
      <c r="A36" s="48"/>
      <c r="B36" s="201">
        <f t="shared" si="0"/>
        <v>28</v>
      </c>
      <c r="C36" s="214" t="str">
        <f>Components!C36</f>
        <v> </v>
      </c>
      <c r="D36" s="117">
        <v>0</v>
      </c>
      <c r="E36" s="117">
        <v>0</v>
      </c>
      <c r="F36" s="117">
        <v>0</v>
      </c>
      <c r="G36" s="117">
        <v>0</v>
      </c>
      <c r="H36" s="117">
        <v>0</v>
      </c>
      <c r="I36" s="117">
        <v>0</v>
      </c>
      <c r="J36" s="48"/>
    </row>
    <row r="37" spans="1:10" ht="12.75">
      <c r="A37" s="48"/>
      <c r="B37" s="201">
        <f t="shared" si="0"/>
        <v>29</v>
      </c>
      <c r="C37" s="214" t="str">
        <f>Components!C37</f>
        <v> </v>
      </c>
      <c r="D37" s="117">
        <v>0</v>
      </c>
      <c r="E37" s="117">
        <v>0</v>
      </c>
      <c r="F37" s="117">
        <v>0</v>
      </c>
      <c r="G37" s="117">
        <v>0</v>
      </c>
      <c r="H37" s="117">
        <v>0</v>
      </c>
      <c r="I37" s="117">
        <v>0</v>
      </c>
      <c r="J37" s="48"/>
    </row>
    <row r="38" spans="1:10" ht="12.75">
      <c r="A38" s="48"/>
      <c r="B38" s="201">
        <f t="shared" si="0"/>
        <v>30</v>
      </c>
      <c r="C38" s="214" t="str">
        <f>Components!C38</f>
        <v> </v>
      </c>
      <c r="D38" s="117">
        <v>0</v>
      </c>
      <c r="E38" s="117">
        <v>0</v>
      </c>
      <c r="F38" s="117">
        <v>0</v>
      </c>
      <c r="G38" s="117">
        <v>0</v>
      </c>
      <c r="H38" s="117">
        <v>0</v>
      </c>
      <c r="I38" s="117">
        <v>0</v>
      </c>
      <c r="J38" s="48"/>
    </row>
    <row r="39" spans="1:10" ht="12.75">
      <c r="A39" s="48"/>
      <c r="B39" s="174"/>
      <c r="C39" s="175"/>
      <c r="D39" s="57"/>
      <c r="E39" s="57"/>
      <c r="F39" s="57"/>
      <c r="G39" s="57"/>
      <c r="H39" s="57"/>
      <c r="I39" s="57"/>
      <c r="J39" s="48"/>
    </row>
    <row r="40" spans="1:10" ht="12.75">
      <c r="A40" s="48"/>
      <c r="B40" s="174"/>
      <c r="C40" s="57"/>
      <c r="D40" s="57"/>
      <c r="E40" s="57"/>
      <c r="F40" s="57"/>
      <c r="G40" s="57"/>
      <c r="H40" s="57"/>
      <c r="I40" s="57"/>
      <c r="J40" s="48"/>
    </row>
  </sheetData>
  <sheetProtection password="DE01" sheet="1" objects="1" scenarios="1"/>
  <dataValidations count="1">
    <dataValidation type="decimal" allowBlank="1" showInputMessage="1" showErrorMessage="1" errorTitle="Waypoint Software" error="-1000 &lt;= Gain &lt;= 1000" sqref="D9:I38">
      <formula1>-1000</formula1>
      <formula2>1000</formula2>
    </dataValidation>
  </dataValidations>
  <printOptions/>
  <pageMargins left="0.5" right="0.5" top="1" bottom="1" header="0.5" footer="0.5"/>
  <pageSetup horizontalDpi="300" verticalDpi="300" orientation="portrait" r:id="rId2"/>
  <headerFooter alignWithMargins="0">
    <oddHeader>&amp;CMinMax Worksheet</oddHeader>
    <oddFooter>&amp;LCascade101.xls&amp;CCopyright2002 Microwaves101.com&amp;RLicensed to:</oddFooter>
  </headerFooter>
  <drawing r:id="rId1"/>
</worksheet>
</file>

<file path=xl/worksheets/sheet5.xml><?xml version="1.0" encoding="utf-8"?>
<worksheet xmlns="http://schemas.openxmlformats.org/spreadsheetml/2006/main" xmlns:r="http://schemas.openxmlformats.org/officeDocument/2006/relationships">
  <dimension ref="A1:AE40"/>
  <sheetViews>
    <sheetView view="pageBreakPreview" zoomScaleSheetLayoutView="100" workbookViewId="0" topLeftCell="A1">
      <selection activeCell="C6" sqref="C6"/>
    </sheetView>
  </sheetViews>
  <sheetFormatPr defaultColWidth="9.140625" defaultRowHeight="12.75"/>
  <cols>
    <col min="1" max="1" width="3.7109375" style="41" customWidth="1"/>
    <col min="2" max="2" width="5.7109375" style="158" customWidth="1"/>
    <col min="3" max="3" width="40.7109375" style="33" customWidth="1"/>
    <col min="4" max="13" width="7.28125" style="32" customWidth="1"/>
    <col min="14" max="14" width="4.00390625" style="48" customWidth="1"/>
    <col min="15" max="15" width="2.7109375" style="165" customWidth="1"/>
    <col min="16" max="16" width="5.7109375" style="158" customWidth="1"/>
    <col min="17" max="17" width="36.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 min="31" max="31" width="9.140625" style="41" customWidth="1"/>
  </cols>
  <sheetData>
    <row r="1" spans="1:30" s="41" customFormat="1" ht="12.75">
      <c r="A1" s="48"/>
      <c r="B1" s="151"/>
      <c r="C1" s="53"/>
      <c r="D1" s="52"/>
      <c r="E1" s="52"/>
      <c r="F1" s="52"/>
      <c r="G1" s="52"/>
      <c r="H1" s="52"/>
      <c r="I1" s="52"/>
      <c r="J1" s="52"/>
      <c r="K1" s="52"/>
      <c r="L1" s="52"/>
      <c r="M1" s="52"/>
      <c r="N1" s="48"/>
      <c r="O1" s="165"/>
      <c r="P1" s="151"/>
      <c r="Q1" s="56"/>
      <c r="R1" s="52"/>
      <c r="S1" s="52"/>
      <c r="T1" s="52"/>
      <c r="U1" s="57"/>
      <c r="V1" s="52"/>
      <c r="W1" s="52"/>
      <c r="X1" s="52"/>
      <c r="Y1" s="52"/>
      <c r="Z1" s="52"/>
      <c r="AA1" s="52"/>
      <c r="AB1" s="57"/>
      <c r="AC1" s="58"/>
      <c r="AD1" s="48"/>
    </row>
    <row r="2" spans="1:30" s="41" customFormat="1" ht="12.75">
      <c r="A2" s="48"/>
      <c r="B2" s="151"/>
      <c r="C2" s="53"/>
      <c r="D2" s="52"/>
      <c r="E2" s="52"/>
      <c r="F2" s="52"/>
      <c r="G2" s="52"/>
      <c r="H2" s="52"/>
      <c r="I2" s="52"/>
      <c r="J2" s="52"/>
      <c r="K2" s="52"/>
      <c r="L2" s="52"/>
      <c r="M2" s="52"/>
      <c r="N2" s="48"/>
      <c r="O2" s="165"/>
      <c r="P2" s="151"/>
      <c r="Q2" s="56"/>
      <c r="R2" s="52"/>
      <c r="S2" s="52"/>
      <c r="T2" s="52"/>
      <c r="U2" s="57"/>
      <c r="V2" s="52"/>
      <c r="W2" s="52"/>
      <c r="X2" s="52"/>
      <c r="Y2" s="52"/>
      <c r="Z2" s="52"/>
      <c r="AA2" s="52"/>
      <c r="AB2" s="57"/>
      <c r="AC2" s="58"/>
      <c r="AD2" s="48"/>
    </row>
    <row r="3" spans="1:30" s="41" customFormat="1" ht="12.75">
      <c r="A3" s="48"/>
      <c r="B3" s="151"/>
      <c r="C3" s="53"/>
      <c r="D3" s="52"/>
      <c r="E3" s="52"/>
      <c r="F3" s="52"/>
      <c r="G3" s="52"/>
      <c r="H3" s="52"/>
      <c r="I3" s="52"/>
      <c r="J3" s="52"/>
      <c r="K3" s="52"/>
      <c r="L3" s="52"/>
      <c r="M3" s="52"/>
      <c r="N3" s="48"/>
      <c r="O3" s="165"/>
      <c r="P3" s="151"/>
      <c r="Q3" s="56"/>
      <c r="R3" s="52"/>
      <c r="S3" s="52"/>
      <c r="T3" s="52"/>
      <c r="U3" s="57"/>
      <c r="V3" s="52"/>
      <c r="W3" s="52"/>
      <c r="X3" s="52"/>
      <c r="Y3" s="52"/>
      <c r="Z3" s="52"/>
      <c r="AA3" s="52"/>
      <c r="AB3" s="57"/>
      <c r="AC3" s="58"/>
      <c r="AD3" s="48"/>
    </row>
    <row r="4" spans="1:30" s="41" customFormat="1" ht="12.75">
      <c r="A4" s="128"/>
      <c r="B4" s="152"/>
      <c r="C4" s="126"/>
      <c r="D4" s="60"/>
      <c r="E4" s="60"/>
      <c r="F4" s="60"/>
      <c r="G4" s="60"/>
      <c r="H4" s="60" t="s">
        <v>23</v>
      </c>
      <c r="I4" s="60"/>
      <c r="J4" s="60"/>
      <c r="K4" s="60"/>
      <c r="L4" s="60"/>
      <c r="M4" s="60"/>
      <c r="N4" s="48"/>
      <c r="O4" s="165"/>
      <c r="P4" s="152"/>
      <c r="Q4" s="62"/>
      <c r="R4" s="60"/>
      <c r="S4" s="60"/>
      <c r="T4" s="60"/>
      <c r="U4" s="63"/>
      <c r="V4" s="60"/>
      <c r="W4" s="60"/>
      <c r="X4" s="60"/>
      <c r="Y4" s="60"/>
      <c r="Z4" s="60"/>
      <c r="AA4" s="60"/>
      <c r="AB4" s="63"/>
      <c r="AC4" s="64"/>
      <c r="AD4" s="48"/>
    </row>
    <row r="5" spans="1:30" s="123" customFormat="1" ht="15.75">
      <c r="A5" s="127"/>
      <c r="B5" s="159"/>
      <c r="C5" s="76" t="str">
        <f>'Control Panel'!C6</f>
        <v>Enter title on Control Panel sheet</v>
      </c>
      <c r="D5" s="77"/>
      <c r="E5" s="78"/>
      <c r="F5" s="78"/>
      <c r="G5" s="79"/>
      <c r="H5" s="83"/>
      <c r="I5" s="81" t="s">
        <v>72</v>
      </c>
      <c r="J5" s="122"/>
      <c r="K5" s="82"/>
      <c r="L5" s="82"/>
      <c r="M5" s="83"/>
      <c r="N5" s="121"/>
      <c r="O5" s="165"/>
      <c r="P5" s="170"/>
      <c r="Q5" s="84" t="str">
        <f>'Control Panel'!C6</f>
        <v>Enter title on Control Panel sheet</v>
      </c>
      <c r="R5" s="85"/>
      <c r="S5" s="85"/>
      <c r="T5" s="85"/>
      <c r="U5" s="85"/>
      <c r="V5" s="82"/>
      <c r="W5" s="85"/>
      <c r="X5" s="86"/>
      <c r="Y5" s="81" t="str">
        <f>I5</f>
        <v>Nominal Values</v>
      </c>
      <c r="Z5" s="87"/>
      <c r="AA5" s="85"/>
      <c r="AB5" s="82"/>
      <c r="AC5" s="86"/>
      <c r="AD5" s="121"/>
    </row>
    <row r="6" spans="1:30" s="90" customFormat="1" ht="12.75">
      <c r="A6" s="124"/>
      <c r="B6" s="153"/>
      <c r="C6" s="140">
        <f>'Control Panel'!C8</f>
        <v>37299</v>
      </c>
      <c r="D6" s="141" t="s">
        <v>58</v>
      </c>
      <c r="E6" s="142"/>
      <c r="F6" s="142"/>
      <c r="G6" s="143"/>
      <c r="H6" s="142"/>
      <c r="I6" s="142"/>
      <c r="J6" s="142"/>
      <c r="K6" s="142"/>
      <c r="L6" s="142"/>
      <c r="M6" s="144"/>
      <c r="N6" s="124"/>
      <c r="O6" s="165"/>
      <c r="P6" s="171"/>
      <c r="Q6" s="146">
        <f>'Control Panel'!C8</f>
        <v>37299</v>
      </c>
      <c r="R6" s="147" t="s">
        <v>60</v>
      </c>
      <c r="S6" s="148"/>
      <c r="T6" s="148"/>
      <c r="U6" s="149"/>
      <c r="V6" s="148"/>
      <c r="W6" s="149"/>
      <c r="X6" s="149"/>
      <c r="Y6" s="149"/>
      <c r="Z6" s="149"/>
      <c r="AA6" s="149"/>
      <c r="AB6" s="149"/>
      <c r="AC6" s="150"/>
      <c r="AD6" s="124"/>
    </row>
    <row r="7" spans="1:30" s="125" customFormat="1" ht="12.75">
      <c r="A7" s="124"/>
      <c r="B7" s="160" t="s">
        <v>5</v>
      </c>
      <c r="C7" s="10" t="s">
        <v>21</v>
      </c>
      <c r="D7" s="11" t="s">
        <v>19</v>
      </c>
      <c r="E7" s="11" t="s">
        <v>6</v>
      </c>
      <c r="F7" s="11" t="s">
        <v>24</v>
      </c>
      <c r="G7" s="12" t="s">
        <v>3</v>
      </c>
      <c r="H7" s="11" t="s">
        <v>29</v>
      </c>
      <c r="I7" s="11" t="s">
        <v>28</v>
      </c>
      <c r="J7" s="11" t="s">
        <v>47</v>
      </c>
      <c r="K7" s="11" t="s">
        <v>31</v>
      </c>
      <c r="L7" s="11" t="s">
        <v>30</v>
      </c>
      <c r="M7" s="11" t="s">
        <v>51</v>
      </c>
      <c r="N7" s="124"/>
      <c r="O7" s="165"/>
      <c r="P7" s="154"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1" s="1" customFormat="1" ht="12.75">
      <c r="A8" s="124"/>
      <c r="B8" s="161"/>
      <c r="C8" s="18"/>
      <c r="D8" s="19" t="s">
        <v>0</v>
      </c>
      <c r="E8" s="19" t="s">
        <v>1</v>
      </c>
      <c r="F8" s="19" t="s">
        <v>1</v>
      </c>
      <c r="G8" s="12" t="s">
        <v>0</v>
      </c>
      <c r="H8" s="19" t="s">
        <v>0</v>
      </c>
      <c r="I8" s="19" t="s">
        <v>0</v>
      </c>
      <c r="J8" s="19" t="s">
        <v>0</v>
      </c>
      <c r="K8" s="19" t="s">
        <v>0</v>
      </c>
      <c r="L8" s="19" t="s">
        <v>0</v>
      </c>
      <c r="M8" s="19" t="s">
        <v>37</v>
      </c>
      <c r="N8" s="124"/>
      <c r="O8" s="165"/>
      <c r="P8" s="172"/>
      <c r="Q8" s="21"/>
      <c r="R8" s="22" t="s">
        <v>0</v>
      </c>
      <c r="S8" s="23" t="s">
        <v>1</v>
      </c>
      <c r="T8" s="22" t="s">
        <v>1</v>
      </c>
      <c r="U8" s="67" t="s">
        <v>1</v>
      </c>
      <c r="V8" s="23" t="s">
        <v>1</v>
      </c>
      <c r="W8" s="23" t="s">
        <v>1</v>
      </c>
      <c r="X8" s="23" t="s">
        <v>1</v>
      </c>
      <c r="Y8" s="24" t="s">
        <v>0</v>
      </c>
      <c r="Z8" s="24" t="s">
        <v>0</v>
      </c>
      <c r="AA8" s="67" t="s">
        <v>0</v>
      </c>
      <c r="AB8" s="25" t="s">
        <v>0</v>
      </c>
      <c r="AC8" s="22" t="s">
        <v>1</v>
      </c>
      <c r="AD8" s="124"/>
      <c r="AE8" s="125"/>
    </row>
    <row r="9" spans="1:30" ht="12.75">
      <c r="A9" s="48"/>
      <c r="B9" s="162">
        <v>1</v>
      </c>
      <c r="C9" s="27" t="str">
        <f>Components!C9</f>
        <v>Enter description on Components sheet</v>
      </c>
      <c r="D9" s="28">
        <f>Components!D9+Components!G9*('Control Panel'!$C$11-25)</f>
        <v>0</v>
      </c>
      <c r="E9" s="28">
        <f>Components!E9+Components!H9*('Control Panel'!$C$11-25)</f>
        <v>100</v>
      </c>
      <c r="F9" s="28">
        <f aca="true" t="shared" si="0" ref="F9:F38">E9+3</f>
        <v>103</v>
      </c>
      <c r="G9" s="29">
        <f>Components!F9+Components!I9*('Control Panel'!$C$11-25)</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P9" s="155">
        <v>1</v>
      </c>
      <c r="Q9" s="66" t="str">
        <f>Components!C9</f>
        <v>Enter description on Components sheet</v>
      </c>
      <c r="R9" s="68">
        <f>D9</f>
        <v>0</v>
      </c>
      <c r="S9" s="68">
        <f>'Control Panel'!C16+H9</f>
        <v>-100</v>
      </c>
      <c r="T9" s="68">
        <f>'Control Panel'!C17+I9</f>
        <v>-250</v>
      </c>
      <c r="U9" s="68">
        <f>'Control Panel'!$C$18+I9+Y9</f>
        <v>-93.85671533852982</v>
      </c>
      <c r="V9" s="69">
        <f>10*LOG(10^(S9/10)+10^(T9/10)+10^(U9/10))</f>
        <v>-92.91187646401626</v>
      </c>
      <c r="W9" s="68">
        <f>E9-D9+1</f>
        <v>101</v>
      </c>
      <c r="X9" s="68">
        <f aca="true" t="shared" si="4" ref="X9:X38">W9+R9-1</f>
        <v>100</v>
      </c>
      <c r="Y9" s="68">
        <f>G9</f>
        <v>0</v>
      </c>
      <c r="Z9" s="68">
        <f aca="true" t="shared" si="5" ref="Z9:Z38">S9-U9</f>
        <v>-6.143284661470176</v>
      </c>
      <c r="AA9" s="68">
        <f aca="true" t="shared" si="6" ref="AA9:AA38">S9-T9</f>
        <v>150</v>
      </c>
      <c r="AB9" s="68">
        <f>R9</f>
        <v>0</v>
      </c>
      <c r="AC9" s="68">
        <f>F9</f>
        <v>103</v>
      </c>
      <c r="AD9" s="48"/>
    </row>
    <row r="10" spans="1:30" ht="12.75">
      <c r="A10" s="48"/>
      <c r="B10" s="162">
        <f>B9+1</f>
        <v>2</v>
      </c>
      <c r="C10" s="27" t="str">
        <f>Components!C10</f>
        <v> </v>
      </c>
      <c r="D10" s="28">
        <f>Components!D10+Components!G10*('Control Panel'!$C$11-25)</f>
        <v>0</v>
      </c>
      <c r="E10" s="28">
        <f>Components!E10+Components!H10*('Control Panel'!$C$11-25)</f>
        <v>100</v>
      </c>
      <c r="F10" s="28">
        <f t="shared" si="0"/>
        <v>103</v>
      </c>
      <c r="G10" s="29">
        <f>Components!F10+Components!I10*('Control Panel'!$C$11-25)</f>
        <v>0</v>
      </c>
      <c r="H10" s="29">
        <f aca="true" t="shared" si="7" ref="H10:H38">IF(S9&lt;E10-D10+10,10*LOG(10^(D10/10)/(1+(0.12202*10^(S9/10))/10^((E10-D10+1)/10))^2),E10-S9+3)</f>
        <v>0</v>
      </c>
      <c r="I10" s="29">
        <f aca="true" t="shared" si="8" ref="I10:I38">IF(T9&lt;E10-D10+10,10*LOG(10^(D10/10)/(1+(0.12202*10^(T9/10))/10^((E10-D10+1)/10))^2),E10-T9+3)</f>
        <v>0</v>
      </c>
      <c r="J10" s="29">
        <f aca="true" t="shared" si="9" ref="J10:J38">IF(U9&lt;E10-D10+10,10*LOG(10^(D10/10)/(1+(0.12202*10^(U9/10))/10^((E10-D10+1)/10))^2),E10-U9+3)</f>
        <v>0</v>
      </c>
      <c r="K10" s="29">
        <f t="shared" si="1"/>
        <v>0</v>
      </c>
      <c r="L10" s="29">
        <f t="shared" si="2"/>
        <v>0</v>
      </c>
      <c r="M10" s="29">
        <f t="shared" si="3"/>
        <v>0</v>
      </c>
      <c r="P10" s="155">
        <f>P9+1</f>
        <v>2</v>
      </c>
      <c r="Q10" s="66" t="str">
        <f>Components!C10</f>
        <v> </v>
      </c>
      <c r="R10" s="68">
        <f aca="true" t="shared" si="10" ref="R10:R38">R9+D10</f>
        <v>0</v>
      </c>
      <c r="S10" s="68">
        <f aca="true" t="shared" si="11" ref="S10:S38">S9+H10</f>
        <v>-100</v>
      </c>
      <c r="T10" s="68">
        <f aca="true" t="shared" si="12" ref="T10:T38">T9+I10</f>
        <v>-250</v>
      </c>
      <c r="U10" s="68">
        <f aca="true" t="shared" si="13" ref="U10:U38">U9+J10+(Y10-Y9)</f>
        <v>-93.85671533852982</v>
      </c>
      <c r="V10" s="69">
        <f aca="true" t="shared" si="14" ref="V10:V38">10*LOG(10^(S10/10)+10^(T10/10)+10^(U10/10))</f>
        <v>-92.91187646401626</v>
      </c>
      <c r="W10" s="68">
        <f aca="true" t="shared" si="15" ref="W10:W38">10*LOG(1/((1/((10^(W9/10))))+((10^(R9/10))/(10^((E10-D10+1)/10)))))</f>
        <v>97.9897000433602</v>
      </c>
      <c r="X10" s="68">
        <f t="shared" si="4"/>
        <v>96.9897000433602</v>
      </c>
      <c r="Y10" s="68">
        <f aca="true" t="shared" si="16" ref="Y10:Y38">10*LOG(10^(Y9/10)+((10^((G10)/10))-1)/(10^(R9/10)))</f>
        <v>0</v>
      </c>
      <c r="Z10" s="68">
        <f t="shared" si="5"/>
        <v>-6.143284661470176</v>
      </c>
      <c r="AA10" s="68">
        <f t="shared" si="6"/>
        <v>150</v>
      </c>
      <c r="AB10" s="68">
        <f aca="true" t="shared" si="17" ref="AB10:AB38">IF(AC9&lt;E10-D10+10,10*LOG(10^(D10/10)/(1+(0.12202*10^(AC9/10))/10^((E10-D10+1)/10))^2),E10-AC9+3)</f>
        <v>-1.5356381876194523</v>
      </c>
      <c r="AC10" s="68">
        <f>AC9+AB10</f>
        <v>101.46436181238055</v>
      </c>
      <c r="AD10" s="48"/>
    </row>
    <row r="11" spans="1:30" ht="12.75">
      <c r="A11" s="48"/>
      <c r="B11" s="162">
        <f aca="true" t="shared" si="18" ref="B11:B34">B10+1</f>
        <v>3</v>
      </c>
      <c r="C11" s="27" t="str">
        <f>Components!C11</f>
        <v> </v>
      </c>
      <c r="D11" s="28">
        <f>Components!D11+Components!G11*('Control Panel'!$C$11-25)</f>
        <v>0</v>
      </c>
      <c r="E11" s="28">
        <f>Components!E11+Components!H11*('Control Panel'!$C$11-25)</f>
        <v>100</v>
      </c>
      <c r="F11" s="28">
        <f t="shared" si="0"/>
        <v>103</v>
      </c>
      <c r="G11" s="29">
        <f>Components!F11+Components!I11*('Control Panel'!$C$11-25)</f>
        <v>0</v>
      </c>
      <c r="H11" s="29">
        <f t="shared" si="7"/>
        <v>0</v>
      </c>
      <c r="I11" s="29">
        <f t="shared" si="8"/>
        <v>0</v>
      </c>
      <c r="J11" s="29">
        <f t="shared" si="9"/>
        <v>0</v>
      </c>
      <c r="K11" s="29">
        <f t="shared" si="1"/>
        <v>0</v>
      </c>
      <c r="L11" s="29">
        <f t="shared" si="2"/>
        <v>0</v>
      </c>
      <c r="M11" s="29">
        <f t="shared" si="3"/>
        <v>0</v>
      </c>
      <c r="P11" s="155">
        <f aca="true" t="shared" si="19" ref="P11:P34">P10+1</f>
        <v>3</v>
      </c>
      <c r="Q11" s="66" t="str">
        <f>Components!C11</f>
        <v> </v>
      </c>
      <c r="R11" s="68">
        <f t="shared" si="10"/>
        <v>0</v>
      </c>
      <c r="S11" s="68">
        <f t="shared" si="11"/>
        <v>-100</v>
      </c>
      <c r="T11" s="68">
        <f t="shared" si="12"/>
        <v>-250</v>
      </c>
      <c r="U11" s="68">
        <f t="shared" si="13"/>
        <v>-93.85671533852982</v>
      </c>
      <c r="V11" s="69">
        <f t="shared" si="14"/>
        <v>-92.91187646401626</v>
      </c>
      <c r="W11" s="68">
        <f t="shared" si="15"/>
        <v>96.22878745280339</v>
      </c>
      <c r="X11" s="68">
        <f t="shared" si="4"/>
        <v>95.22878745280339</v>
      </c>
      <c r="Y11" s="68">
        <f t="shared" si="16"/>
        <v>0</v>
      </c>
      <c r="Z11" s="68">
        <f t="shared" si="5"/>
        <v>-6.143284661470176</v>
      </c>
      <c r="AA11" s="68">
        <f t="shared" si="6"/>
        <v>150</v>
      </c>
      <c r="AB11" s="68">
        <f t="shared" si="17"/>
        <v>-1.105959410646713</v>
      </c>
      <c r="AC11" s="68">
        <f aca="true" t="shared" si="20" ref="AC11:AC38">AC10+AB11</f>
        <v>100.35840240173383</v>
      </c>
      <c r="AD11" s="48"/>
    </row>
    <row r="12" spans="1:30" ht="12.75">
      <c r="A12" s="48"/>
      <c r="B12" s="162">
        <f t="shared" si="18"/>
        <v>4</v>
      </c>
      <c r="C12" s="27" t="str">
        <f>Components!C12</f>
        <v> </v>
      </c>
      <c r="D12" s="28">
        <f>Components!D12+Components!G12*('Control Panel'!$C$11-25)</f>
        <v>0</v>
      </c>
      <c r="E12" s="28">
        <f>Components!E12+Components!H12*('Control Panel'!$C$11-25)</f>
        <v>100</v>
      </c>
      <c r="F12" s="28">
        <f t="shared" si="0"/>
        <v>103</v>
      </c>
      <c r="G12" s="29">
        <f>Components!F12+Components!I12*('Control Panel'!$C$11-25)</f>
        <v>0</v>
      </c>
      <c r="H12" s="29">
        <f t="shared" si="7"/>
        <v>0</v>
      </c>
      <c r="I12" s="29">
        <f t="shared" si="8"/>
        <v>0</v>
      </c>
      <c r="J12" s="29">
        <f t="shared" si="9"/>
        <v>0</v>
      </c>
      <c r="K12" s="29">
        <f t="shared" si="1"/>
        <v>0</v>
      </c>
      <c r="L12" s="29">
        <f t="shared" si="2"/>
        <v>0</v>
      </c>
      <c r="M12" s="29">
        <f t="shared" si="3"/>
        <v>0</v>
      </c>
      <c r="P12" s="155">
        <f t="shared" si="19"/>
        <v>4</v>
      </c>
      <c r="Q12" s="66" t="str">
        <f>Components!C12</f>
        <v> </v>
      </c>
      <c r="R12" s="68">
        <f t="shared" si="10"/>
        <v>0</v>
      </c>
      <c r="S12" s="68">
        <f t="shared" si="11"/>
        <v>-100</v>
      </c>
      <c r="T12" s="68">
        <f t="shared" si="12"/>
        <v>-250</v>
      </c>
      <c r="U12" s="68">
        <f t="shared" si="13"/>
        <v>-93.85671533852982</v>
      </c>
      <c r="V12" s="69">
        <f t="shared" si="14"/>
        <v>-92.91187646401626</v>
      </c>
      <c r="W12" s="68">
        <f t="shared" si="15"/>
        <v>94.97940008672039</v>
      </c>
      <c r="X12" s="68">
        <f t="shared" si="4"/>
        <v>93.97940008672039</v>
      </c>
      <c r="Y12" s="68">
        <f t="shared" si="16"/>
        <v>0</v>
      </c>
      <c r="Z12" s="68">
        <f t="shared" si="5"/>
        <v>-6.143284661470176</v>
      </c>
      <c r="AA12" s="68">
        <f t="shared" si="6"/>
        <v>150</v>
      </c>
      <c r="AB12" s="68">
        <f t="shared" si="17"/>
        <v>-0.8693040968523807</v>
      </c>
      <c r="AC12" s="68">
        <f t="shared" si="20"/>
        <v>99.48909830488145</v>
      </c>
      <c r="AD12" s="48"/>
    </row>
    <row r="13" spans="1:30" ht="12.75">
      <c r="A13" s="48"/>
      <c r="B13" s="162">
        <f t="shared" si="18"/>
        <v>5</v>
      </c>
      <c r="C13" s="27" t="str">
        <f>Components!C13</f>
        <v> </v>
      </c>
      <c r="D13" s="28">
        <f>Components!D13+Components!G13*('Control Panel'!$C$11-25)</f>
        <v>0</v>
      </c>
      <c r="E13" s="28">
        <f>Components!E13+Components!H13*('Control Panel'!$C$11-25)</f>
        <v>100</v>
      </c>
      <c r="F13" s="28">
        <f t="shared" si="0"/>
        <v>103</v>
      </c>
      <c r="G13" s="29">
        <f>Components!F13+Components!I13*('Control Panel'!$C$11-25)</f>
        <v>0</v>
      </c>
      <c r="H13" s="29">
        <f t="shared" si="7"/>
        <v>0</v>
      </c>
      <c r="I13" s="29">
        <f t="shared" si="8"/>
        <v>0</v>
      </c>
      <c r="J13" s="29">
        <f t="shared" si="9"/>
        <v>0</v>
      </c>
      <c r="K13" s="29">
        <f t="shared" si="1"/>
        <v>0</v>
      </c>
      <c r="L13" s="29">
        <f t="shared" si="2"/>
        <v>0</v>
      </c>
      <c r="M13" s="29">
        <f t="shared" si="3"/>
        <v>0</v>
      </c>
      <c r="P13" s="155">
        <f t="shared" si="19"/>
        <v>5</v>
      </c>
      <c r="Q13" s="66" t="str">
        <f>Components!C13</f>
        <v> </v>
      </c>
      <c r="R13" s="68">
        <f t="shared" si="10"/>
        <v>0</v>
      </c>
      <c r="S13" s="68">
        <f t="shared" si="11"/>
        <v>-100</v>
      </c>
      <c r="T13" s="68">
        <f t="shared" si="12"/>
        <v>-250</v>
      </c>
      <c r="U13" s="68">
        <f t="shared" si="13"/>
        <v>-93.85671533852982</v>
      </c>
      <c r="V13" s="69">
        <f t="shared" si="14"/>
        <v>-92.91187646401626</v>
      </c>
      <c r="W13" s="68">
        <f t="shared" si="15"/>
        <v>94.01029995663984</v>
      </c>
      <c r="X13" s="68">
        <f t="shared" si="4"/>
        <v>93.01029995663984</v>
      </c>
      <c r="Y13" s="68">
        <f t="shared" si="16"/>
        <v>0</v>
      </c>
      <c r="Z13" s="68">
        <f t="shared" si="5"/>
        <v>-6.143284661470176</v>
      </c>
      <c r="AA13" s="68">
        <f t="shared" si="6"/>
        <v>150</v>
      </c>
      <c r="AB13" s="68">
        <f t="shared" si="17"/>
        <v>-0.7179318848854854</v>
      </c>
      <c r="AC13" s="68">
        <f t="shared" si="20"/>
        <v>98.77116641999596</v>
      </c>
      <c r="AD13" s="48"/>
    </row>
    <row r="14" spans="1:30" ht="12.75">
      <c r="A14" s="48"/>
      <c r="B14" s="162">
        <f t="shared" si="18"/>
        <v>6</v>
      </c>
      <c r="C14" s="27" t="str">
        <f>Components!C14</f>
        <v> </v>
      </c>
      <c r="D14" s="28">
        <f>Components!D14+Components!G14*('Control Panel'!$C$11-25)</f>
        <v>0</v>
      </c>
      <c r="E14" s="28">
        <f>Components!E14+Components!H14*('Control Panel'!$C$11-25)</f>
        <v>100</v>
      </c>
      <c r="F14" s="28">
        <f t="shared" si="0"/>
        <v>103</v>
      </c>
      <c r="G14" s="29">
        <f>Components!F14+Components!I14*('Control Panel'!$C$11-25)</f>
        <v>0</v>
      </c>
      <c r="H14" s="29">
        <f t="shared" si="7"/>
        <v>0</v>
      </c>
      <c r="I14" s="29">
        <f t="shared" si="8"/>
        <v>0</v>
      </c>
      <c r="J14" s="29">
        <f t="shared" si="9"/>
        <v>0</v>
      </c>
      <c r="K14" s="29">
        <f t="shared" si="1"/>
        <v>0</v>
      </c>
      <c r="L14" s="29">
        <f t="shared" si="2"/>
        <v>0</v>
      </c>
      <c r="M14" s="29">
        <f t="shared" si="3"/>
        <v>0</v>
      </c>
      <c r="P14" s="155">
        <f t="shared" si="19"/>
        <v>6</v>
      </c>
      <c r="Q14" s="66" t="str">
        <f>Components!C14</f>
        <v> </v>
      </c>
      <c r="R14" s="68">
        <f t="shared" si="10"/>
        <v>0</v>
      </c>
      <c r="S14" s="68">
        <f t="shared" si="11"/>
        <v>-100</v>
      </c>
      <c r="T14" s="68">
        <f t="shared" si="12"/>
        <v>-250</v>
      </c>
      <c r="U14" s="68">
        <f t="shared" si="13"/>
        <v>-93.85671533852982</v>
      </c>
      <c r="V14" s="69">
        <f t="shared" si="14"/>
        <v>-92.91187646401626</v>
      </c>
      <c r="W14" s="68">
        <f t="shared" si="15"/>
        <v>93.21848749616362</v>
      </c>
      <c r="X14" s="68">
        <f t="shared" si="4"/>
        <v>92.21848749616362</v>
      </c>
      <c r="Y14" s="68">
        <f t="shared" si="16"/>
        <v>0</v>
      </c>
      <c r="Z14" s="68">
        <f t="shared" si="5"/>
        <v>-6.143284661470176</v>
      </c>
      <c r="AA14" s="68">
        <f t="shared" si="6"/>
        <v>150</v>
      </c>
      <c r="AB14" s="68">
        <f t="shared" si="17"/>
        <v>-0.612300395404862</v>
      </c>
      <c r="AC14" s="68">
        <f t="shared" si="20"/>
        <v>98.1588660245911</v>
      </c>
      <c r="AD14" s="48"/>
    </row>
    <row r="15" spans="1:30" ht="12.75">
      <c r="A15" s="48"/>
      <c r="B15" s="162">
        <f t="shared" si="18"/>
        <v>7</v>
      </c>
      <c r="C15" s="27" t="str">
        <f>Components!C15</f>
        <v> </v>
      </c>
      <c r="D15" s="28">
        <f>Components!D15+Components!G15*('Control Panel'!$C$11-25)</f>
        <v>0</v>
      </c>
      <c r="E15" s="28">
        <f>Components!E15+Components!H15*('Control Panel'!$C$11-25)</f>
        <v>100</v>
      </c>
      <c r="F15" s="28">
        <f t="shared" si="0"/>
        <v>103</v>
      </c>
      <c r="G15" s="29">
        <f>Components!F15+Components!I15*('Control Panel'!$C$11-25)</f>
        <v>0</v>
      </c>
      <c r="H15" s="29">
        <f t="shared" si="7"/>
        <v>0</v>
      </c>
      <c r="I15" s="29">
        <f t="shared" si="8"/>
        <v>0</v>
      </c>
      <c r="J15" s="29">
        <f t="shared" si="9"/>
        <v>0</v>
      </c>
      <c r="K15" s="29">
        <f t="shared" si="1"/>
        <v>0</v>
      </c>
      <c r="L15" s="29">
        <f t="shared" si="2"/>
        <v>0</v>
      </c>
      <c r="M15" s="29">
        <f t="shared" si="3"/>
        <v>0</v>
      </c>
      <c r="P15" s="155">
        <f t="shared" si="19"/>
        <v>7</v>
      </c>
      <c r="Q15" s="66" t="str">
        <f>Components!C15</f>
        <v> </v>
      </c>
      <c r="R15" s="68">
        <f t="shared" si="10"/>
        <v>0</v>
      </c>
      <c r="S15" s="68">
        <f t="shared" si="11"/>
        <v>-100</v>
      </c>
      <c r="T15" s="68">
        <f t="shared" si="12"/>
        <v>-250</v>
      </c>
      <c r="U15" s="68">
        <f t="shared" si="13"/>
        <v>-93.85671533852982</v>
      </c>
      <c r="V15" s="69">
        <f t="shared" si="14"/>
        <v>-92.91187646401626</v>
      </c>
      <c r="W15" s="68">
        <f t="shared" si="15"/>
        <v>92.54901959985747</v>
      </c>
      <c r="X15" s="68">
        <f t="shared" si="4"/>
        <v>91.54901959985747</v>
      </c>
      <c r="Y15" s="68">
        <f t="shared" si="16"/>
        <v>0</v>
      </c>
      <c r="Z15" s="68">
        <f t="shared" si="5"/>
        <v>-6.143284661470176</v>
      </c>
      <c r="AA15" s="68">
        <f t="shared" si="6"/>
        <v>150</v>
      </c>
      <c r="AB15" s="68">
        <f t="shared" si="17"/>
        <v>-0.5342054899977134</v>
      </c>
      <c r="AC15" s="68">
        <f t="shared" si="20"/>
        <v>97.62466053459339</v>
      </c>
      <c r="AD15" s="48"/>
    </row>
    <row r="16" spans="1:30" ht="12.75">
      <c r="A16" s="48"/>
      <c r="B16" s="162">
        <f t="shared" si="18"/>
        <v>8</v>
      </c>
      <c r="C16" s="27" t="str">
        <f>Components!C16</f>
        <v> </v>
      </c>
      <c r="D16" s="28">
        <f>Components!D16+Components!G16*('Control Panel'!$C$11-25)</f>
        <v>0</v>
      </c>
      <c r="E16" s="28">
        <f>Components!E16+Components!H16*('Control Panel'!$C$11-25)</f>
        <v>100</v>
      </c>
      <c r="F16" s="28">
        <f t="shared" si="0"/>
        <v>103</v>
      </c>
      <c r="G16" s="29">
        <f>Components!F16+Components!I16*('Control Panel'!$C$11-25)</f>
        <v>0</v>
      </c>
      <c r="H16" s="29">
        <f t="shared" si="7"/>
        <v>0</v>
      </c>
      <c r="I16" s="29">
        <f t="shared" si="8"/>
        <v>0</v>
      </c>
      <c r="J16" s="29">
        <f t="shared" si="9"/>
        <v>0</v>
      </c>
      <c r="K16" s="29">
        <f t="shared" si="1"/>
        <v>0</v>
      </c>
      <c r="L16" s="29">
        <f t="shared" si="2"/>
        <v>0</v>
      </c>
      <c r="M16" s="29">
        <f t="shared" si="3"/>
        <v>0</v>
      </c>
      <c r="P16" s="155">
        <f t="shared" si="19"/>
        <v>8</v>
      </c>
      <c r="Q16" s="66" t="str">
        <f>Components!C16</f>
        <v> </v>
      </c>
      <c r="R16" s="68">
        <f t="shared" si="10"/>
        <v>0</v>
      </c>
      <c r="S16" s="68">
        <f t="shared" si="11"/>
        <v>-100</v>
      </c>
      <c r="T16" s="68">
        <f t="shared" si="12"/>
        <v>-250</v>
      </c>
      <c r="U16" s="68">
        <f t="shared" si="13"/>
        <v>-93.85671533852982</v>
      </c>
      <c r="V16" s="69">
        <f t="shared" si="14"/>
        <v>-92.91187646401626</v>
      </c>
      <c r="W16" s="68">
        <f t="shared" si="15"/>
        <v>91.96910013008062</v>
      </c>
      <c r="X16" s="68">
        <f t="shared" si="4"/>
        <v>90.96910013008062</v>
      </c>
      <c r="Y16" s="68">
        <f t="shared" si="16"/>
        <v>0</v>
      </c>
      <c r="Z16" s="68">
        <f t="shared" si="5"/>
        <v>-6.143284661470176</v>
      </c>
      <c r="AA16" s="68">
        <f t="shared" si="6"/>
        <v>150</v>
      </c>
      <c r="AB16" s="68">
        <f t="shared" si="17"/>
        <v>-0.4740309652348224</v>
      </c>
      <c r="AC16" s="68">
        <f t="shared" si="20"/>
        <v>97.15062956935857</v>
      </c>
      <c r="AD16" s="48"/>
    </row>
    <row r="17" spans="1:30" ht="12.75">
      <c r="A17" s="48"/>
      <c r="B17" s="162">
        <f t="shared" si="18"/>
        <v>9</v>
      </c>
      <c r="C17" s="27" t="str">
        <f>Components!C17</f>
        <v> </v>
      </c>
      <c r="D17" s="28">
        <f>Components!D17+Components!G17*('Control Panel'!$C$11-25)</f>
        <v>0</v>
      </c>
      <c r="E17" s="28">
        <f>Components!E17+Components!H17*('Control Panel'!$C$11-25)</f>
        <v>100</v>
      </c>
      <c r="F17" s="28">
        <f t="shared" si="0"/>
        <v>103</v>
      </c>
      <c r="G17" s="29">
        <f>Components!F17+Components!I17*('Control Panel'!$C$11-25)</f>
        <v>0</v>
      </c>
      <c r="H17" s="29">
        <f t="shared" si="7"/>
        <v>0</v>
      </c>
      <c r="I17" s="29">
        <f t="shared" si="8"/>
        <v>0</v>
      </c>
      <c r="J17" s="29">
        <f t="shared" si="9"/>
        <v>0</v>
      </c>
      <c r="K17" s="29">
        <f t="shared" si="1"/>
        <v>0</v>
      </c>
      <c r="L17" s="29">
        <f t="shared" si="2"/>
        <v>0</v>
      </c>
      <c r="M17" s="29">
        <f t="shared" si="3"/>
        <v>0</v>
      </c>
      <c r="P17" s="155">
        <f t="shared" si="19"/>
        <v>9</v>
      </c>
      <c r="Q17" s="66" t="str">
        <f>Components!C17</f>
        <v> </v>
      </c>
      <c r="R17" s="68">
        <f t="shared" si="10"/>
        <v>0</v>
      </c>
      <c r="S17" s="68">
        <f t="shared" si="11"/>
        <v>-100</v>
      </c>
      <c r="T17" s="68">
        <f t="shared" si="12"/>
        <v>-250</v>
      </c>
      <c r="U17" s="68">
        <f t="shared" si="13"/>
        <v>-93.85671533852982</v>
      </c>
      <c r="V17" s="69">
        <f t="shared" si="14"/>
        <v>-92.91187646401626</v>
      </c>
      <c r="W17" s="68">
        <f t="shared" si="15"/>
        <v>91.4575749056068</v>
      </c>
      <c r="X17" s="68">
        <f t="shared" si="4"/>
        <v>90.4575749056068</v>
      </c>
      <c r="Y17" s="68">
        <f t="shared" si="16"/>
        <v>0</v>
      </c>
      <c r="Z17" s="68">
        <f t="shared" si="5"/>
        <v>-6.143284661470176</v>
      </c>
      <c r="AA17" s="68">
        <f t="shared" si="6"/>
        <v>150</v>
      </c>
      <c r="AB17" s="68">
        <f t="shared" si="17"/>
        <v>-0.4261964294987062</v>
      </c>
      <c r="AC17" s="68">
        <f t="shared" si="20"/>
        <v>96.72443313985987</v>
      </c>
      <c r="AD17" s="48"/>
    </row>
    <row r="18" spans="1:30" ht="12.75">
      <c r="A18" s="48"/>
      <c r="B18" s="162">
        <f t="shared" si="18"/>
        <v>10</v>
      </c>
      <c r="C18" s="27" t="str">
        <f>Components!C18</f>
        <v> </v>
      </c>
      <c r="D18" s="28">
        <f>Components!D18+Components!G18*('Control Panel'!$C$11-25)</f>
        <v>0</v>
      </c>
      <c r="E18" s="28">
        <f>Components!E18+Components!H18*('Control Panel'!$C$11-25)</f>
        <v>100</v>
      </c>
      <c r="F18" s="28">
        <f t="shared" si="0"/>
        <v>103</v>
      </c>
      <c r="G18" s="29">
        <f>Components!F18+Components!I18*('Control Panel'!$C$11-25)</f>
        <v>0</v>
      </c>
      <c r="H18" s="29">
        <f t="shared" si="7"/>
        <v>0</v>
      </c>
      <c r="I18" s="29">
        <f t="shared" si="8"/>
        <v>0</v>
      </c>
      <c r="J18" s="29">
        <f t="shared" si="9"/>
        <v>0</v>
      </c>
      <c r="K18" s="29">
        <f t="shared" si="1"/>
        <v>0</v>
      </c>
      <c r="L18" s="29">
        <f t="shared" si="2"/>
        <v>0</v>
      </c>
      <c r="M18" s="29">
        <f t="shared" si="3"/>
        <v>0</v>
      </c>
      <c r="P18" s="155">
        <f t="shared" si="19"/>
        <v>10</v>
      </c>
      <c r="Q18" s="66" t="str">
        <f>Components!C18</f>
        <v> </v>
      </c>
      <c r="R18" s="68">
        <f t="shared" si="10"/>
        <v>0</v>
      </c>
      <c r="S18" s="68">
        <f t="shared" si="11"/>
        <v>-100</v>
      </c>
      <c r="T18" s="68">
        <f t="shared" si="12"/>
        <v>-250</v>
      </c>
      <c r="U18" s="68">
        <f t="shared" si="13"/>
        <v>-93.85671533852982</v>
      </c>
      <c r="V18" s="69">
        <f t="shared" si="14"/>
        <v>-92.91187646401626</v>
      </c>
      <c r="W18" s="68">
        <f t="shared" si="15"/>
        <v>91.00000000000006</v>
      </c>
      <c r="X18" s="68">
        <f t="shared" si="4"/>
        <v>90.00000000000006</v>
      </c>
      <c r="Y18" s="68">
        <f t="shared" si="16"/>
        <v>0</v>
      </c>
      <c r="Z18" s="68">
        <f t="shared" si="5"/>
        <v>-6.143284661470176</v>
      </c>
      <c r="AA18" s="68">
        <f t="shared" si="6"/>
        <v>150</v>
      </c>
      <c r="AB18" s="68">
        <f t="shared" si="17"/>
        <v>-0.387232555823658</v>
      </c>
      <c r="AC18" s="68">
        <f t="shared" si="20"/>
        <v>96.33720058403621</v>
      </c>
      <c r="AD18" s="48"/>
    </row>
    <row r="19" spans="1:30" ht="12.75">
      <c r="A19" s="48"/>
      <c r="B19" s="162">
        <f t="shared" si="18"/>
        <v>11</v>
      </c>
      <c r="C19" s="27" t="str">
        <f>Components!C19</f>
        <v> </v>
      </c>
      <c r="D19" s="28">
        <f>Components!D19+Components!G19*('Control Panel'!$C$11-25)</f>
        <v>0</v>
      </c>
      <c r="E19" s="28">
        <f>Components!E19+Components!H19*('Control Panel'!$C$11-25)</f>
        <v>100</v>
      </c>
      <c r="F19" s="28">
        <f t="shared" si="0"/>
        <v>103</v>
      </c>
      <c r="G19" s="29">
        <f>Components!F19+Components!I19*('Control Panel'!$C$11-25)</f>
        <v>0</v>
      </c>
      <c r="H19" s="29">
        <f t="shared" si="7"/>
        <v>0</v>
      </c>
      <c r="I19" s="29">
        <f t="shared" si="8"/>
        <v>0</v>
      </c>
      <c r="J19" s="29">
        <f t="shared" si="9"/>
        <v>0</v>
      </c>
      <c r="K19" s="29">
        <f t="shared" si="1"/>
        <v>0</v>
      </c>
      <c r="L19" s="29">
        <f t="shared" si="2"/>
        <v>0</v>
      </c>
      <c r="M19" s="29">
        <f t="shared" si="3"/>
        <v>0</v>
      </c>
      <c r="P19" s="155">
        <f t="shared" si="19"/>
        <v>11</v>
      </c>
      <c r="Q19" s="66" t="str">
        <f>Components!C19</f>
        <v> </v>
      </c>
      <c r="R19" s="68">
        <f t="shared" si="10"/>
        <v>0</v>
      </c>
      <c r="S19" s="68">
        <f t="shared" si="11"/>
        <v>-100</v>
      </c>
      <c r="T19" s="68">
        <f t="shared" si="12"/>
        <v>-250</v>
      </c>
      <c r="U19" s="68">
        <f t="shared" si="13"/>
        <v>-93.85671533852982</v>
      </c>
      <c r="V19" s="69">
        <f t="shared" si="14"/>
        <v>-92.91187646401626</v>
      </c>
      <c r="W19" s="68">
        <f t="shared" si="15"/>
        <v>90.5860731484178</v>
      </c>
      <c r="X19" s="68">
        <f t="shared" si="4"/>
        <v>89.5860731484178</v>
      </c>
      <c r="Y19" s="68">
        <f t="shared" si="16"/>
        <v>0</v>
      </c>
      <c r="Z19" s="68">
        <f t="shared" si="5"/>
        <v>-6.143284661470176</v>
      </c>
      <c r="AA19" s="68">
        <f t="shared" si="6"/>
        <v>150</v>
      </c>
      <c r="AB19" s="68">
        <f t="shared" si="17"/>
        <v>-0.3548653119291892</v>
      </c>
      <c r="AC19" s="68">
        <f t="shared" si="20"/>
        <v>95.98233527210702</v>
      </c>
      <c r="AD19" s="48"/>
    </row>
    <row r="20" spans="1:30" ht="12.75">
      <c r="A20" s="48"/>
      <c r="B20" s="162">
        <f t="shared" si="18"/>
        <v>12</v>
      </c>
      <c r="C20" s="27" t="str">
        <f>Components!C20</f>
        <v> </v>
      </c>
      <c r="D20" s="28">
        <f>Components!D20+Components!G20*('Control Panel'!$C$11-25)</f>
        <v>0</v>
      </c>
      <c r="E20" s="28">
        <f>Components!E20+Components!H20*('Control Panel'!$C$11-25)</f>
        <v>100</v>
      </c>
      <c r="F20" s="28">
        <f t="shared" si="0"/>
        <v>103</v>
      </c>
      <c r="G20" s="29">
        <f>Components!F20+Components!I20*('Control Panel'!$C$11-25)</f>
        <v>0</v>
      </c>
      <c r="H20" s="29">
        <f t="shared" si="7"/>
        <v>0</v>
      </c>
      <c r="I20" s="29">
        <f t="shared" si="8"/>
        <v>0</v>
      </c>
      <c r="J20" s="29">
        <f t="shared" si="9"/>
        <v>0</v>
      </c>
      <c r="K20" s="29">
        <f t="shared" si="1"/>
        <v>0</v>
      </c>
      <c r="L20" s="29">
        <f t="shared" si="2"/>
        <v>0</v>
      </c>
      <c r="M20" s="29">
        <f t="shared" si="3"/>
        <v>0</v>
      </c>
      <c r="P20" s="155">
        <f t="shared" si="19"/>
        <v>12</v>
      </c>
      <c r="Q20" s="66" t="str">
        <f>Components!C20</f>
        <v> </v>
      </c>
      <c r="R20" s="68">
        <f t="shared" si="10"/>
        <v>0</v>
      </c>
      <c r="S20" s="68">
        <f t="shared" si="11"/>
        <v>-100</v>
      </c>
      <c r="T20" s="68">
        <f t="shared" si="12"/>
        <v>-250</v>
      </c>
      <c r="U20" s="68">
        <f t="shared" si="13"/>
        <v>-93.85671533852982</v>
      </c>
      <c r="V20" s="69">
        <f t="shared" si="14"/>
        <v>-92.91187646401626</v>
      </c>
      <c r="W20" s="68">
        <f t="shared" si="15"/>
        <v>90.2081875395238</v>
      </c>
      <c r="X20" s="68">
        <f t="shared" si="4"/>
        <v>89.2081875395238</v>
      </c>
      <c r="Y20" s="68">
        <f t="shared" si="16"/>
        <v>0</v>
      </c>
      <c r="Z20" s="68">
        <f t="shared" si="5"/>
        <v>-6.143284661470176</v>
      </c>
      <c r="AA20" s="68">
        <f t="shared" si="6"/>
        <v>150</v>
      </c>
      <c r="AB20" s="68">
        <f t="shared" si="17"/>
        <v>-0.3275402061088018</v>
      </c>
      <c r="AC20" s="68">
        <f t="shared" si="20"/>
        <v>95.65479506599821</v>
      </c>
      <c r="AD20" s="48"/>
    </row>
    <row r="21" spans="1:30" ht="12.75">
      <c r="A21" s="48"/>
      <c r="B21" s="162">
        <f t="shared" si="18"/>
        <v>13</v>
      </c>
      <c r="C21" s="27" t="str">
        <f>Components!C21</f>
        <v> </v>
      </c>
      <c r="D21" s="28">
        <f>Components!D21+Components!G21*('Control Panel'!$C$11-25)</f>
        <v>0</v>
      </c>
      <c r="E21" s="28">
        <f>Components!E21+Components!H21*('Control Panel'!$C$11-25)</f>
        <v>100</v>
      </c>
      <c r="F21" s="28">
        <f t="shared" si="0"/>
        <v>103</v>
      </c>
      <c r="G21" s="29">
        <f>Components!F21+Components!I21*('Control Panel'!$C$11-25)</f>
        <v>0</v>
      </c>
      <c r="H21" s="29">
        <f t="shared" si="7"/>
        <v>0</v>
      </c>
      <c r="I21" s="29">
        <f t="shared" si="8"/>
        <v>0</v>
      </c>
      <c r="J21" s="29">
        <f t="shared" si="9"/>
        <v>0</v>
      </c>
      <c r="K21" s="29">
        <f t="shared" si="1"/>
        <v>0</v>
      </c>
      <c r="L21" s="29">
        <f t="shared" si="2"/>
        <v>0</v>
      </c>
      <c r="M21" s="29">
        <f t="shared" si="3"/>
        <v>0</v>
      </c>
      <c r="P21" s="155">
        <f t="shared" si="19"/>
        <v>13</v>
      </c>
      <c r="Q21" s="66" t="str">
        <f>Components!C21</f>
        <v> </v>
      </c>
      <c r="R21" s="68">
        <f t="shared" si="10"/>
        <v>0</v>
      </c>
      <c r="S21" s="68">
        <f t="shared" si="11"/>
        <v>-100</v>
      </c>
      <c r="T21" s="68">
        <f t="shared" si="12"/>
        <v>-250</v>
      </c>
      <c r="U21" s="68">
        <f t="shared" si="13"/>
        <v>-93.85671533852982</v>
      </c>
      <c r="V21" s="69">
        <f t="shared" si="14"/>
        <v>-92.91187646401626</v>
      </c>
      <c r="W21" s="68">
        <f t="shared" si="15"/>
        <v>89.86056647693168</v>
      </c>
      <c r="X21" s="68">
        <f t="shared" si="4"/>
        <v>88.86056647693168</v>
      </c>
      <c r="Y21" s="68">
        <f t="shared" si="16"/>
        <v>0</v>
      </c>
      <c r="Z21" s="68">
        <f t="shared" si="5"/>
        <v>-6.143284661470176</v>
      </c>
      <c r="AA21" s="68">
        <f t="shared" si="6"/>
        <v>150</v>
      </c>
      <c r="AB21" s="68">
        <f t="shared" si="17"/>
        <v>-0.30415762241467587</v>
      </c>
      <c r="AC21" s="68">
        <f t="shared" si="20"/>
        <v>95.35063744358354</v>
      </c>
      <c r="AD21" s="48"/>
    </row>
    <row r="22" spans="1:30" ht="12.75">
      <c r="A22" s="48"/>
      <c r="B22" s="162">
        <f t="shared" si="18"/>
        <v>14</v>
      </c>
      <c r="C22" s="27" t="str">
        <f>Components!C22</f>
        <v> </v>
      </c>
      <c r="D22" s="28">
        <f>Components!D22+Components!G22*('Control Panel'!$C$11-25)</f>
        <v>0</v>
      </c>
      <c r="E22" s="28">
        <f>Components!E22+Components!H22*('Control Panel'!$C$11-25)</f>
        <v>100</v>
      </c>
      <c r="F22" s="28">
        <f t="shared" si="0"/>
        <v>103</v>
      </c>
      <c r="G22" s="29">
        <f>Components!F22+Components!I22*('Control Panel'!$C$11-25)</f>
        <v>0</v>
      </c>
      <c r="H22" s="29">
        <f t="shared" si="7"/>
        <v>0</v>
      </c>
      <c r="I22" s="29">
        <f t="shared" si="8"/>
        <v>0</v>
      </c>
      <c r="J22" s="29">
        <f t="shared" si="9"/>
        <v>0</v>
      </c>
      <c r="K22" s="29">
        <f t="shared" si="1"/>
        <v>0</v>
      </c>
      <c r="L22" s="29">
        <f t="shared" si="2"/>
        <v>0</v>
      </c>
      <c r="M22" s="29">
        <f t="shared" si="3"/>
        <v>0</v>
      </c>
      <c r="P22" s="155">
        <f t="shared" si="19"/>
        <v>14</v>
      </c>
      <c r="Q22" s="66" t="str">
        <f>Components!C22</f>
        <v> </v>
      </c>
      <c r="R22" s="68">
        <f t="shared" si="10"/>
        <v>0</v>
      </c>
      <c r="S22" s="68">
        <f t="shared" si="11"/>
        <v>-100</v>
      </c>
      <c r="T22" s="68">
        <f t="shared" si="12"/>
        <v>-250</v>
      </c>
      <c r="U22" s="68">
        <f t="shared" si="13"/>
        <v>-93.85671533852982</v>
      </c>
      <c r="V22" s="69">
        <f t="shared" si="14"/>
        <v>-92.91187646401626</v>
      </c>
      <c r="W22" s="68">
        <f t="shared" si="15"/>
        <v>89.53871964321769</v>
      </c>
      <c r="X22" s="68">
        <f t="shared" si="4"/>
        <v>88.53871964321769</v>
      </c>
      <c r="Y22" s="68">
        <f t="shared" si="16"/>
        <v>0</v>
      </c>
      <c r="Z22" s="68">
        <f t="shared" si="5"/>
        <v>-6.143284661470176</v>
      </c>
      <c r="AA22" s="68">
        <f t="shared" si="6"/>
        <v>150</v>
      </c>
      <c r="AB22" s="68">
        <f t="shared" si="17"/>
        <v>-0.2839172672389606</v>
      </c>
      <c r="AC22" s="68">
        <f t="shared" si="20"/>
        <v>95.06672017634457</v>
      </c>
      <c r="AD22" s="48"/>
    </row>
    <row r="23" spans="1:30" ht="12.75">
      <c r="A23" s="48"/>
      <c r="B23" s="162">
        <f t="shared" si="18"/>
        <v>15</v>
      </c>
      <c r="C23" s="27" t="str">
        <f>Components!C23</f>
        <v> </v>
      </c>
      <c r="D23" s="28">
        <f>Components!D23+Components!G23*('Control Panel'!$C$11-25)</f>
        <v>0</v>
      </c>
      <c r="E23" s="28">
        <f>Components!E23+Components!H23*('Control Panel'!$C$11-25)</f>
        <v>100</v>
      </c>
      <c r="F23" s="28">
        <f t="shared" si="0"/>
        <v>103</v>
      </c>
      <c r="G23" s="29">
        <f>Components!F23+Components!I23*('Control Panel'!$C$11-25)</f>
        <v>0</v>
      </c>
      <c r="H23" s="29">
        <f t="shared" si="7"/>
        <v>0</v>
      </c>
      <c r="I23" s="29">
        <f t="shared" si="8"/>
        <v>0</v>
      </c>
      <c r="J23" s="29">
        <f t="shared" si="9"/>
        <v>0</v>
      </c>
      <c r="K23" s="29">
        <f t="shared" si="1"/>
        <v>0</v>
      </c>
      <c r="L23" s="29">
        <f t="shared" si="2"/>
        <v>0</v>
      </c>
      <c r="M23" s="29">
        <f t="shared" si="3"/>
        <v>0</v>
      </c>
      <c r="P23" s="155">
        <f t="shared" si="19"/>
        <v>15</v>
      </c>
      <c r="Q23" s="66" t="str">
        <f>Components!C23</f>
        <v> </v>
      </c>
      <c r="R23" s="68">
        <f t="shared" si="10"/>
        <v>0</v>
      </c>
      <c r="S23" s="68">
        <f t="shared" si="11"/>
        <v>-100</v>
      </c>
      <c r="T23" s="68">
        <f t="shared" si="12"/>
        <v>-250</v>
      </c>
      <c r="U23" s="68">
        <f t="shared" si="13"/>
        <v>-93.85671533852982</v>
      </c>
      <c r="V23" s="69">
        <f t="shared" si="14"/>
        <v>-92.91187646401626</v>
      </c>
      <c r="W23" s="68">
        <f t="shared" si="15"/>
        <v>89.23908740944326</v>
      </c>
      <c r="X23" s="68">
        <f t="shared" si="4"/>
        <v>88.23908740944326</v>
      </c>
      <c r="Y23" s="68">
        <f t="shared" si="16"/>
        <v>0</v>
      </c>
      <c r="Z23" s="68">
        <f t="shared" si="5"/>
        <v>-6.143284661470176</v>
      </c>
      <c r="AA23" s="68">
        <f t="shared" si="6"/>
        <v>150</v>
      </c>
      <c r="AB23" s="68">
        <f t="shared" si="17"/>
        <v>-0.26622251572677785</v>
      </c>
      <c r="AC23" s="68">
        <f t="shared" si="20"/>
        <v>94.8004976606178</v>
      </c>
      <c r="AD23" s="48"/>
    </row>
    <row r="24" spans="1:30" ht="12.75">
      <c r="A24" s="48"/>
      <c r="B24" s="162">
        <f t="shared" si="18"/>
        <v>16</v>
      </c>
      <c r="C24" s="27" t="str">
        <f>Components!C24</f>
        <v> </v>
      </c>
      <c r="D24" s="28">
        <f>Components!D24+Components!G24*('Control Panel'!$C$11-25)</f>
        <v>0</v>
      </c>
      <c r="E24" s="28">
        <f>Components!E24+Components!H24*('Control Panel'!$C$11-25)</f>
        <v>100</v>
      </c>
      <c r="F24" s="28">
        <f t="shared" si="0"/>
        <v>103</v>
      </c>
      <c r="G24" s="29">
        <f>Components!F24+Components!I24*('Control Panel'!$C$11-25)</f>
        <v>0</v>
      </c>
      <c r="H24" s="29">
        <f t="shared" si="7"/>
        <v>0</v>
      </c>
      <c r="I24" s="29">
        <f t="shared" si="8"/>
        <v>0</v>
      </c>
      <c r="J24" s="29">
        <f t="shared" si="9"/>
        <v>0</v>
      </c>
      <c r="K24" s="29">
        <f t="shared" si="1"/>
        <v>0</v>
      </c>
      <c r="L24" s="29">
        <f t="shared" si="2"/>
        <v>0</v>
      </c>
      <c r="M24" s="29">
        <f t="shared" si="3"/>
        <v>0</v>
      </c>
      <c r="P24" s="155">
        <f t="shared" si="19"/>
        <v>16</v>
      </c>
      <c r="Q24" s="66" t="str">
        <f>Components!C24</f>
        <v> </v>
      </c>
      <c r="R24" s="68">
        <f t="shared" si="10"/>
        <v>0</v>
      </c>
      <c r="S24" s="68">
        <f t="shared" si="11"/>
        <v>-100</v>
      </c>
      <c r="T24" s="68">
        <f t="shared" si="12"/>
        <v>-250</v>
      </c>
      <c r="U24" s="68">
        <f t="shared" si="13"/>
        <v>-93.85671533852982</v>
      </c>
      <c r="V24" s="69">
        <f t="shared" si="14"/>
        <v>-92.91187646401626</v>
      </c>
      <c r="W24" s="68">
        <f t="shared" si="15"/>
        <v>88.95880017344082</v>
      </c>
      <c r="X24" s="68">
        <f t="shared" si="4"/>
        <v>87.95880017344082</v>
      </c>
      <c r="Y24" s="68">
        <f t="shared" si="16"/>
        <v>0</v>
      </c>
      <c r="Z24" s="68">
        <f t="shared" si="5"/>
        <v>-6.143284661470176</v>
      </c>
      <c r="AA24" s="68">
        <f t="shared" si="6"/>
        <v>150</v>
      </c>
      <c r="AB24" s="68">
        <f t="shared" si="17"/>
        <v>-0.2506193190589064</v>
      </c>
      <c r="AC24" s="68">
        <f t="shared" si="20"/>
        <v>94.54987834155888</v>
      </c>
      <c r="AD24" s="48"/>
    </row>
    <row r="25" spans="1:30" ht="12.75">
      <c r="A25" s="48"/>
      <c r="B25" s="162">
        <f t="shared" si="18"/>
        <v>17</v>
      </c>
      <c r="C25" s="27" t="str">
        <f>Components!C25</f>
        <v> </v>
      </c>
      <c r="D25" s="28">
        <f>Components!D25+Components!G25*('Control Panel'!$C$11-25)</f>
        <v>0</v>
      </c>
      <c r="E25" s="28">
        <f>Components!E25+Components!H25*('Control Panel'!$C$11-25)</f>
        <v>100</v>
      </c>
      <c r="F25" s="28">
        <f t="shared" si="0"/>
        <v>103</v>
      </c>
      <c r="G25" s="29">
        <f>Components!F25+Components!I25*('Control Panel'!$C$11-25)</f>
        <v>0</v>
      </c>
      <c r="H25" s="29">
        <f t="shared" si="7"/>
        <v>0</v>
      </c>
      <c r="I25" s="29">
        <f t="shared" si="8"/>
        <v>0</v>
      </c>
      <c r="J25" s="29">
        <f t="shared" si="9"/>
        <v>0</v>
      </c>
      <c r="K25" s="29">
        <f t="shared" si="1"/>
        <v>0</v>
      </c>
      <c r="L25" s="29">
        <f t="shared" si="2"/>
        <v>0</v>
      </c>
      <c r="M25" s="29">
        <f t="shared" si="3"/>
        <v>0</v>
      </c>
      <c r="P25" s="155">
        <f t="shared" si="19"/>
        <v>17</v>
      </c>
      <c r="Q25" s="66" t="str">
        <f>Components!C25</f>
        <v> </v>
      </c>
      <c r="R25" s="68">
        <f t="shared" si="10"/>
        <v>0</v>
      </c>
      <c r="S25" s="68">
        <f t="shared" si="11"/>
        <v>-100</v>
      </c>
      <c r="T25" s="68">
        <f t="shared" si="12"/>
        <v>-250</v>
      </c>
      <c r="U25" s="68">
        <f t="shared" si="13"/>
        <v>-93.85671533852982</v>
      </c>
      <c r="V25" s="69">
        <f t="shared" si="14"/>
        <v>-92.91187646401626</v>
      </c>
      <c r="W25" s="68">
        <f t="shared" si="15"/>
        <v>88.69551078621733</v>
      </c>
      <c r="X25" s="68">
        <f t="shared" si="4"/>
        <v>87.69551078621733</v>
      </c>
      <c r="Y25" s="68">
        <f t="shared" si="16"/>
        <v>0</v>
      </c>
      <c r="Z25" s="68">
        <f t="shared" si="5"/>
        <v>-6.143284661470176</v>
      </c>
      <c r="AA25" s="68">
        <f t="shared" si="6"/>
        <v>150</v>
      </c>
      <c r="AB25" s="68">
        <f t="shared" si="17"/>
        <v>-0.23675590500602023</v>
      </c>
      <c r="AC25" s="68">
        <f t="shared" si="20"/>
        <v>94.31312243655286</v>
      </c>
      <c r="AD25" s="48"/>
    </row>
    <row r="26" spans="1:30" ht="12.75">
      <c r="A26" s="48"/>
      <c r="B26" s="162">
        <f t="shared" si="18"/>
        <v>18</v>
      </c>
      <c r="C26" s="27" t="str">
        <f>Components!C26</f>
        <v> </v>
      </c>
      <c r="D26" s="28">
        <f>Components!D26+Components!G26*('Control Panel'!$C$11-25)</f>
        <v>0</v>
      </c>
      <c r="E26" s="28">
        <f>Components!E26+Components!H26*('Control Panel'!$C$11-25)</f>
        <v>100</v>
      </c>
      <c r="F26" s="28">
        <f t="shared" si="0"/>
        <v>103</v>
      </c>
      <c r="G26" s="29">
        <f>Components!F26+Components!I26*('Control Panel'!$C$11-25)</f>
        <v>0</v>
      </c>
      <c r="H26" s="29">
        <f t="shared" si="7"/>
        <v>0</v>
      </c>
      <c r="I26" s="29">
        <f t="shared" si="8"/>
        <v>0</v>
      </c>
      <c r="J26" s="29">
        <f t="shared" si="9"/>
        <v>0</v>
      </c>
      <c r="K26" s="29">
        <f t="shared" si="1"/>
        <v>0</v>
      </c>
      <c r="L26" s="29">
        <f t="shared" si="2"/>
        <v>0</v>
      </c>
      <c r="M26" s="29">
        <f t="shared" si="3"/>
        <v>0</v>
      </c>
      <c r="P26" s="155">
        <f t="shared" si="19"/>
        <v>18</v>
      </c>
      <c r="Q26" s="66" t="str">
        <f>Components!C26</f>
        <v> </v>
      </c>
      <c r="R26" s="68">
        <f t="shared" si="10"/>
        <v>0</v>
      </c>
      <c r="S26" s="68">
        <f t="shared" si="11"/>
        <v>-100</v>
      </c>
      <c r="T26" s="68">
        <f t="shared" si="12"/>
        <v>-250</v>
      </c>
      <c r="U26" s="68">
        <f t="shared" si="13"/>
        <v>-93.85671533852982</v>
      </c>
      <c r="V26" s="69">
        <f t="shared" si="14"/>
        <v>-92.91187646401626</v>
      </c>
      <c r="W26" s="68">
        <f t="shared" si="15"/>
        <v>88.44727494896702</v>
      </c>
      <c r="X26" s="68">
        <f t="shared" si="4"/>
        <v>87.44727494896702</v>
      </c>
      <c r="Y26" s="68">
        <f t="shared" si="16"/>
        <v>0</v>
      </c>
      <c r="Z26" s="68">
        <f t="shared" si="5"/>
        <v>-6.143284661470176</v>
      </c>
      <c r="AA26" s="68">
        <f t="shared" si="6"/>
        <v>150</v>
      </c>
      <c r="AB26" s="68">
        <f t="shared" si="17"/>
        <v>-0.22435544399616997</v>
      </c>
      <c r="AC26" s="68">
        <f t="shared" si="20"/>
        <v>94.08876699255669</v>
      </c>
      <c r="AD26" s="48"/>
    </row>
    <row r="27" spans="1:30" ht="12.75">
      <c r="A27" s="48"/>
      <c r="B27" s="162">
        <f t="shared" si="18"/>
        <v>19</v>
      </c>
      <c r="C27" s="27" t="str">
        <f>Components!C27</f>
        <v> </v>
      </c>
      <c r="D27" s="28">
        <f>Components!D27+Components!G27*('Control Panel'!$C$11-25)</f>
        <v>0</v>
      </c>
      <c r="E27" s="28">
        <f>Components!E27+Components!H27*('Control Panel'!$C$11-25)</f>
        <v>100</v>
      </c>
      <c r="F27" s="28">
        <f t="shared" si="0"/>
        <v>103</v>
      </c>
      <c r="G27" s="29">
        <f>Components!F27+Components!I27*('Control Panel'!$C$11-25)</f>
        <v>0</v>
      </c>
      <c r="H27" s="29">
        <f t="shared" si="7"/>
        <v>0</v>
      </c>
      <c r="I27" s="29">
        <f t="shared" si="8"/>
        <v>0</v>
      </c>
      <c r="J27" s="29">
        <f t="shared" si="9"/>
        <v>0</v>
      </c>
      <c r="K27" s="29">
        <f t="shared" si="1"/>
        <v>0</v>
      </c>
      <c r="L27" s="29">
        <f t="shared" si="2"/>
        <v>0</v>
      </c>
      <c r="M27" s="29">
        <f t="shared" si="3"/>
        <v>0</v>
      </c>
      <c r="P27" s="155">
        <f t="shared" si="19"/>
        <v>19</v>
      </c>
      <c r="Q27" s="66" t="str">
        <f>Components!C27</f>
        <v> </v>
      </c>
      <c r="R27" s="68">
        <f t="shared" si="10"/>
        <v>0</v>
      </c>
      <c r="S27" s="68">
        <f t="shared" si="11"/>
        <v>-100</v>
      </c>
      <c r="T27" s="68">
        <f t="shared" si="12"/>
        <v>-250</v>
      </c>
      <c r="U27" s="68">
        <f t="shared" si="13"/>
        <v>-93.85671533852982</v>
      </c>
      <c r="V27" s="69">
        <f t="shared" si="14"/>
        <v>-92.91187646401626</v>
      </c>
      <c r="W27" s="68">
        <f t="shared" si="15"/>
        <v>88.2124639904718</v>
      </c>
      <c r="X27" s="68">
        <f t="shared" si="4"/>
        <v>87.2124639904718</v>
      </c>
      <c r="Y27" s="68">
        <f t="shared" si="16"/>
        <v>0</v>
      </c>
      <c r="Z27" s="68">
        <f t="shared" si="5"/>
        <v>-6.143284661470176</v>
      </c>
      <c r="AA27" s="68">
        <f t="shared" si="6"/>
        <v>150</v>
      </c>
      <c r="AB27" s="68">
        <f t="shared" si="17"/>
        <v>-0.2131970536786258</v>
      </c>
      <c r="AC27" s="68">
        <f t="shared" si="20"/>
        <v>93.87556993887806</v>
      </c>
      <c r="AD27" s="48"/>
    </row>
    <row r="28" spans="1:30" ht="12.75">
      <c r="A28" s="48"/>
      <c r="B28" s="162">
        <f t="shared" si="18"/>
        <v>20</v>
      </c>
      <c r="C28" s="27" t="str">
        <f>Components!C28</f>
        <v> </v>
      </c>
      <c r="D28" s="28">
        <f>Components!D28+Components!G28*('Control Panel'!$C$11-25)</f>
        <v>0</v>
      </c>
      <c r="E28" s="28">
        <f>Components!E28+Components!H28*('Control Panel'!$C$11-25)</f>
        <v>100</v>
      </c>
      <c r="F28" s="28">
        <f t="shared" si="0"/>
        <v>103</v>
      </c>
      <c r="G28" s="29">
        <f>Components!F28+Components!I28*('Control Panel'!$C$11-25)</f>
        <v>0</v>
      </c>
      <c r="H28" s="29">
        <f t="shared" si="7"/>
        <v>0</v>
      </c>
      <c r="I28" s="29">
        <f t="shared" si="8"/>
        <v>0</v>
      </c>
      <c r="J28" s="29">
        <f t="shared" si="9"/>
        <v>0</v>
      </c>
      <c r="K28" s="29">
        <f t="shared" si="1"/>
        <v>0</v>
      </c>
      <c r="L28" s="29">
        <f t="shared" si="2"/>
        <v>0</v>
      </c>
      <c r="M28" s="29">
        <f t="shared" si="3"/>
        <v>0</v>
      </c>
      <c r="P28" s="155">
        <f t="shared" si="19"/>
        <v>20</v>
      </c>
      <c r="Q28" s="66" t="str">
        <f>Components!C28</f>
        <v> </v>
      </c>
      <c r="R28" s="68">
        <f t="shared" si="10"/>
        <v>0</v>
      </c>
      <c r="S28" s="68">
        <f t="shared" si="11"/>
        <v>-100</v>
      </c>
      <c r="T28" s="68">
        <f t="shared" si="12"/>
        <v>-250</v>
      </c>
      <c r="U28" s="68">
        <f t="shared" si="13"/>
        <v>-93.85671533852982</v>
      </c>
      <c r="V28" s="69">
        <f t="shared" si="14"/>
        <v>-92.91187646401626</v>
      </c>
      <c r="W28" s="68">
        <f t="shared" si="15"/>
        <v>87.98970004336029</v>
      </c>
      <c r="X28" s="68">
        <f t="shared" si="4"/>
        <v>86.98970004336029</v>
      </c>
      <c r="Y28" s="68">
        <f t="shared" si="16"/>
        <v>0</v>
      </c>
      <c r="Z28" s="68">
        <f t="shared" si="5"/>
        <v>-6.143284661470176</v>
      </c>
      <c r="AA28" s="68">
        <f t="shared" si="6"/>
        <v>150</v>
      </c>
      <c r="AB28" s="68">
        <f t="shared" si="17"/>
        <v>-0.20310231316020746</v>
      </c>
      <c r="AC28" s="68">
        <f t="shared" si="20"/>
        <v>93.67246762571786</v>
      </c>
      <c r="AD28" s="48"/>
    </row>
    <row r="29" spans="1:30" ht="12.75">
      <c r="A29" s="48"/>
      <c r="B29" s="162">
        <f t="shared" si="18"/>
        <v>21</v>
      </c>
      <c r="C29" s="27" t="str">
        <f>Components!C29</f>
        <v> </v>
      </c>
      <c r="D29" s="28">
        <f>Components!D29+Components!G29*('Control Panel'!$C$11-25)</f>
        <v>0</v>
      </c>
      <c r="E29" s="28">
        <f>Components!E29+Components!H29*('Control Panel'!$C$11-25)</f>
        <v>100</v>
      </c>
      <c r="F29" s="28">
        <f t="shared" si="0"/>
        <v>103</v>
      </c>
      <c r="G29" s="29">
        <f>Components!F29+Components!I29*('Control Panel'!$C$11-25)</f>
        <v>0</v>
      </c>
      <c r="H29" s="29">
        <f t="shared" si="7"/>
        <v>0</v>
      </c>
      <c r="I29" s="29">
        <f t="shared" si="8"/>
        <v>0</v>
      </c>
      <c r="J29" s="29">
        <f t="shared" si="9"/>
        <v>0</v>
      </c>
      <c r="K29" s="29">
        <f t="shared" si="1"/>
        <v>0</v>
      </c>
      <c r="L29" s="29">
        <f t="shared" si="2"/>
        <v>0</v>
      </c>
      <c r="M29" s="29">
        <f t="shared" si="3"/>
        <v>0</v>
      </c>
      <c r="P29" s="155">
        <f t="shared" si="19"/>
        <v>21</v>
      </c>
      <c r="Q29" s="66" t="str">
        <f>Components!C29</f>
        <v> </v>
      </c>
      <c r="R29" s="68">
        <f t="shared" si="10"/>
        <v>0</v>
      </c>
      <c r="S29" s="68">
        <f t="shared" si="11"/>
        <v>-100</v>
      </c>
      <c r="T29" s="68">
        <f t="shared" si="12"/>
        <v>-250</v>
      </c>
      <c r="U29" s="68">
        <f t="shared" si="13"/>
        <v>-93.85671533852982</v>
      </c>
      <c r="V29" s="69">
        <f t="shared" si="14"/>
        <v>-92.91187646401626</v>
      </c>
      <c r="W29" s="68">
        <f t="shared" si="15"/>
        <v>87.7778070526609</v>
      </c>
      <c r="X29" s="68">
        <f t="shared" si="4"/>
        <v>86.7778070526609</v>
      </c>
      <c r="Y29" s="68">
        <f t="shared" si="16"/>
        <v>0</v>
      </c>
      <c r="Z29" s="68">
        <f t="shared" si="5"/>
        <v>-6.143284661470176</v>
      </c>
      <c r="AA29" s="68">
        <f t="shared" si="6"/>
        <v>150</v>
      </c>
      <c r="AB29" s="68">
        <f t="shared" si="17"/>
        <v>-0.19392550561059424</v>
      </c>
      <c r="AC29" s="68">
        <f t="shared" si="20"/>
        <v>93.47854212010726</v>
      </c>
      <c r="AD29" s="48"/>
    </row>
    <row r="30" spans="1:30" ht="12.75">
      <c r="A30" s="48"/>
      <c r="B30" s="162">
        <f t="shared" si="18"/>
        <v>22</v>
      </c>
      <c r="C30" s="27" t="str">
        <f>Components!C30</f>
        <v> </v>
      </c>
      <c r="D30" s="28">
        <f>Components!D30+Components!G30*('Control Panel'!$C$11-25)</f>
        <v>0</v>
      </c>
      <c r="E30" s="28">
        <f>Components!E30+Components!H30*('Control Panel'!$C$11-25)</f>
        <v>100</v>
      </c>
      <c r="F30" s="28">
        <f t="shared" si="0"/>
        <v>103</v>
      </c>
      <c r="G30" s="29">
        <f>Components!F30+Components!I30*('Control Panel'!$C$11-25)</f>
        <v>0</v>
      </c>
      <c r="H30" s="29">
        <f t="shared" si="7"/>
        <v>0</v>
      </c>
      <c r="I30" s="29">
        <f t="shared" si="8"/>
        <v>0</v>
      </c>
      <c r="J30" s="29">
        <f t="shared" si="9"/>
        <v>0</v>
      </c>
      <c r="K30" s="29">
        <f t="shared" si="1"/>
        <v>0</v>
      </c>
      <c r="L30" s="29">
        <f t="shared" si="2"/>
        <v>0</v>
      </c>
      <c r="M30" s="29">
        <f t="shared" si="3"/>
        <v>0</v>
      </c>
      <c r="P30" s="155">
        <f t="shared" si="19"/>
        <v>22</v>
      </c>
      <c r="Q30" s="66" t="str">
        <f>Components!C30</f>
        <v> </v>
      </c>
      <c r="R30" s="68">
        <f t="shared" si="10"/>
        <v>0</v>
      </c>
      <c r="S30" s="68">
        <f t="shared" si="11"/>
        <v>-100</v>
      </c>
      <c r="T30" s="68">
        <f t="shared" si="12"/>
        <v>-250</v>
      </c>
      <c r="U30" s="68">
        <f t="shared" si="13"/>
        <v>-93.85671533852982</v>
      </c>
      <c r="V30" s="69">
        <f t="shared" si="14"/>
        <v>-92.91187646401626</v>
      </c>
      <c r="W30" s="68">
        <f t="shared" si="15"/>
        <v>87.57577319177804</v>
      </c>
      <c r="X30" s="68">
        <f t="shared" si="4"/>
        <v>86.57577319177804</v>
      </c>
      <c r="Y30" s="68">
        <f t="shared" si="16"/>
        <v>0</v>
      </c>
      <c r="Z30" s="68">
        <f t="shared" si="5"/>
        <v>-6.143284661470176</v>
      </c>
      <c r="AA30" s="68">
        <f t="shared" si="6"/>
        <v>150</v>
      </c>
      <c r="AB30" s="68">
        <f t="shared" si="17"/>
        <v>-0.18554643788601533</v>
      </c>
      <c r="AC30" s="68">
        <f t="shared" si="20"/>
        <v>93.29299568222125</v>
      </c>
      <c r="AD30" s="48"/>
    </row>
    <row r="31" spans="1:30" ht="12.75">
      <c r="A31" s="48"/>
      <c r="B31" s="162">
        <f t="shared" si="18"/>
        <v>23</v>
      </c>
      <c r="C31" s="27" t="str">
        <f>Components!C31</f>
        <v> </v>
      </c>
      <c r="D31" s="28">
        <f>Components!D31+Components!G31*('Control Panel'!$C$11-25)</f>
        <v>0</v>
      </c>
      <c r="E31" s="28">
        <f>Components!E31+Components!H31*('Control Panel'!$C$11-25)</f>
        <v>100</v>
      </c>
      <c r="F31" s="28">
        <f t="shared" si="0"/>
        <v>103</v>
      </c>
      <c r="G31" s="29">
        <f>Components!F31+Components!I31*('Control Panel'!$C$11-25)</f>
        <v>0</v>
      </c>
      <c r="H31" s="29">
        <f t="shared" si="7"/>
        <v>0</v>
      </c>
      <c r="I31" s="29">
        <f t="shared" si="8"/>
        <v>0</v>
      </c>
      <c r="J31" s="29">
        <f t="shared" si="9"/>
        <v>0</v>
      </c>
      <c r="K31" s="29">
        <f t="shared" si="1"/>
        <v>0</v>
      </c>
      <c r="L31" s="29">
        <f t="shared" si="2"/>
        <v>0</v>
      </c>
      <c r="M31" s="29">
        <f t="shared" si="3"/>
        <v>0</v>
      </c>
      <c r="P31" s="155">
        <f t="shared" si="19"/>
        <v>23</v>
      </c>
      <c r="Q31" s="66" t="str">
        <f>Components!C31</f>
        <v> </v>
      </c>
      <c r="R31" s="68">
        <f t="shared" si="10"/>
        <v>0</v>
      </c>
      <c r="S31" s="68">
        <f t="shared" si="11"/>
        <v>-100</v>
      </c>
      <c r="T31" s="68">
        <f t="shared" si="12"/>
        <v>-250</v>
      </c>
      <c r="U31" s="68">
        <f t="shared" si="13"/>
        <v>-93.85671533852982</v>
      </c>
      <c r="V31" s="69">
        <f t="shared" si="14"/>
        <v>-92.91187646401626</v>
      </c>
      <c r="W31" s="68">
        <f t="shared" si="15"/>
        <v>87.38272163982417</v>
      </c>
      <c r="X31" s="68">
        <f t="shared" si="4"/>
        <v>86.38272163982417</v>
      </c>
      <c r="Y31" s="68">
        <f t="shared" si="16"/>
        <v>0</v>
      </c>
      <c r="Z31" s="68">
        <f t="shared" si="5"/>
        <v>-6.143284661470176</v>
      </c>
      <c r="AA31" s="68">
        <f t="shared" si="6"/>
        <v>150</v>
      </c>
      <c r="AB31" s="68">
        <f t="shared" si="17"/>
        <v>-0.17786507548606667</v>
      </c>
      <c r="AC31" s="68">
        <f t="shared" si="20"/>
        <v>93.11513060673518</v>
      </c>
      <c r="AD31" s="48"/>
    </row>
    <row r="32" spans="1:30" ht="12.75">
      <c r="A32" s="48"/>
      <c r="B32" s="162">
        <f t="shared" si="18"/>
        <v>24</v>
      </c>
      <c r="C32" s="27" t="str">
        <f>Components!C32</f>
        <v> </v>
      </c>
      <c r="D32" s="28">
        <f>Components!D32+Components!G32*('Control Panel'!$C$11-25)</f>
        <v>0</v>
      </c>
      <c r="E32" s="28">
        <f>Components!E32+Components!H32*('Control Panel'!$C$11-25)</f>
        <v>100</v>
      </c>
      <c r="F32" s="28">
        <f t="shared" si="0"/>
        <v>103</v>
      </c>
      <c r="G32" s="29">
        <f>Components!F32+Components!I32*('Control Panel'!$C$11-25)</f>
        <v>0</v>
      </c>
      <c r="H32" s="29">
        <f t="shared" si="7"/>
        <v>0</v>
      </c>
      <c r="I32" s="29">
        <f t="shared" si="8"/>
        <v>0</v>
      </c>
      <c r="J32" s="29">
        <f t="shared" si="9"/>
        <v>0</v>
      </c>
      <c r="K32" s="29">
        <f t="shared" si="1"/>
        <v>0</v>
      </c>
      <c r="L32" s="29">
        <f t="shared" si="2"/>
        <v>0</v>
      </c>
      <c r="M32" s="29">
        <f t="shared" si="3"/>
        <v>0</v>
      </c>
      <c r="P32" s="155">
        <f t="shared" si="19"/>
        <v>24</v>
      </c>
      <c r="Q32" s="66" t="str">
        <f>Components!C32</f>
        <v> </v>
      </c>
      <c r="R32" s="68">
        <f t="shared" si="10"/>
        <v>0</v>
      </c>
      <c r="S32" s="68">
        <f t="shared" si="11"/>
        <v>-100</v>
      </c>
      <c r="T32" s="68">
        <f t="shared" si="12"/>
        <v>-250</v>
      </c>
      <c r="U32" s="68">
        <f t="shared" si="13"/>
        <v>-93.85671533852982</v>
      </c>
      <c r="V32" s="69">
        <f t="shared" si="14"/>
        <v>-92.91187646401626</v>
      </c>
      <c r="W32" s="68">
        <f t="shared" si="15"/>
        <v>87.19788758288404</v>
      </c>
      <c r="X32" s="68">
        <f t="shared" si="4"/>
        <v>86.19788758288404</v>
      </c>
      <c r="Y32" s="68">
        <f t="shared" si="16"/>
        <v>0</v>
      </c>
      <c r="Z32" s="68">
        <f t="shared" si="5"/>
        <v>-6.143284661470176</v>
      </c>
      <c r="AA32" s="68">
        <f t="shared" si="6"/>
        <v>150</v>
      </c>
      <c r="AB32" s="68">
        <f t="shared" si="17"/>
        <v>-0.17079747832825623</v>
      </c>
      <c r="AC32" s="68">
        <f t="shared" si="20"/>
        <v>92.94433312840692</v>
      </c>
      <c r="AD32" s="48"/>
    </row>
    <row r="33" spans="1:30" ht="12.75">
      <c r="A33" s="48"/>
      <c r="B33" s="162">
        <f t="shared" si="18"/>
        <v>25</v>
      </c>
      <c r="C33" s="27" t="str">
        <f>Components!C33</f>
        <v> </v>
      </c>
      <c r="D33" s="28">
        <f>Components!D33+Components!G33*('Control Panel'!$C$11-25)</f>
        <v>0</v>
      </c>
      <c r="E33" s="28">
        <f>Components!E33+Components!H33*('Control Panel'!$C$11-25)</f>
        <v>100</v>
      </c>
      <c r="F33" s="28">
        <f t="shared" si="0"/>
        <v>103</v>
      </c>
      <c r="G33" s="29">
        <f>Components!F33+Components!I33*('Control Panel'!$C$11-25)</f>
        <v>0</v>
      </c>
      <c r="H33" s="29">
        <f t="shared" si="7"/>
        <v>0</v>
      </c>
      <c r="I33" s="29">
        <f t="shared" si="8"/>
        <v>0</v>
      </c>
      <c r="J33" s="29">
        <f t="shared" si="9"/>
        <v>0</v>
      </c>
      <c r="K33" s="29">
        <f t="shared" si="1"/>
        <v>0</v>
      </c>
      <c r="L33" s="29">
        <f t="shared" si="2"/>
        <v>0</v>
      </c>
      <c r="M33" s="29">
        <f t="shared" si="3"/>
        <v>0</v>
      </c>
      <c r="P33" s="155">
        <f t="shared" si="19"/>
        <v>25</v>
      </c>
      <c r="Q33" s="66" t="str">
        <f>Components!C33</f>
        <v> </v>
      </c>
      <c r="R33" s="68">
        <f t="shared" si="10"/>
        <v>0</v>
      </c>
      <c r="S33" s="68">
        <f t="shared" si="11"/>
        <v>-100</v>
      </c>
      <c r="T33" s="68">
        <f t="shared" si="12"/>
        <v>-250</v>
      </c>
      <c r="U33" s="68">
        <f t="shared" si="13"/>
        <v>-93.85671533852982</v>
      </c>
      <c r="V33" s="69">
        <f t="shared" si="14"/>
        <v>-92.91187646401626</v>
      </c>
      <c r="W33" s="68">
        <f t="shared" si="15"/>
        <v>87.02059991327972</v>
      </c>
      <c r="X33" s="68">
        <f t="shared" si="4"/>
        <v>86.02059991327972</v>
      </c>
      <c r="Y33" s="68">
        <f t="shared" si="16"/>
        <v>0</v>
      </c>
      <c r="Z33" s="68">
        <f t="shared" si="5"/>
        <v>-6.143284661470176</v>
      </c>
      <c r="AA33" s="68">
        <f t="shared" si="6"/>
        <v>150</v>
      </c>
      <c r="AB33" s="68">
        <f t="shared" si="17"/>
        <v>-0.16427268318833305</v>
      </c>
      <c r="AC33" s="68">
        <f t="shared" si="20"/>
        <v>92.7800604452186</v>
      </c>
      <c r="AD33" s="48"/>
    </row>
    <row r="34" spans="1:30" ht="12.75">
      <c r="A34" s="48"/>
      <c r="B34" s="162">
        <f t="shared" si="18"/>
        <v>26</v>
      </c>
      <c r="C34" s="27" t="str">
        <f>Components!C34</f>
        <v> </v>
      </c>
      <c r="D34" s="28">
        <f>Components!D34+Components!G34*('Control Panel'!$C$11-25)</f>
        <v>0</v>
      </c>
      <c r="E34" s="28">
        <f>Components!E34+Components!H34*('Control Panel'!$C$11-25)</f>
        <v>100</v>
      </c>
      <c r="F34" s="28">
        <f t="shared" si="0"/>
        <v>103</v>
      </c>
      <c r="G34" s="29">
        <f>Components!F34+Components!I34*('Control Panel'!$C$11-25)</f>
        <v>0</v>
      </c>
      <c r="H34" s="29">
        <f t="shared" si="7"/>
        <v>0</v>
      </c>
      <c r="I34" s="29">
        <f t="shared" si="8"/>
        <v>0</v>
      </c>
      <c r="J34" s="29">
        <f t="shared" si="9"/>
        <v>0</v>
      </c>
      <c r="K34" s="29">
        <f t="shared" si="1"/>
        <v>0</v>
      </c>
      <c r="L34" s="29">
        <f t="shared" si="2"/>
        <v>0</v>
      </c>
      <c r="M34" s="29">
        <f t="shared" si="3"/>
        <v>0</v>
      </c>
      <c r="P34" s="155">
        <f t="shared" si="19"/>
        <v>26</v>
      </c>
      <c r="Q34" s="66" t="str">
        <f>Components!C34</f>
        <v> </v>
      </c>
      <c r="R34" s="68">
        <f t="shared" si="10"/>
        <v>0</v>
      </c>
      <c r="S34" s="68">
        <f t="shared" si="11"/>
        <v>-100</v>
      </c>
      <c r="T34" s="68">
        <f t="shared" si="12"/>
        <v>-250</v>
      </c>
      <c r="U34" s="68">
        <f t="shared" si="13"/>
        <v>-93.85671533852982</v>
      </c>
      <c r="V34" s="69">
        <f t="shared" si="14"/>
        <v>-92.91187646401626</v>
      </c>
      <c r="W34" s="68">
        <f t="shared" si="15"/>
        <v>86.85026652029192</v>
      </c>
      <c r="X34" s="68">
        <f t="shared" si="4"/>
        <v>85.85026652029192</v>
      </c>
      <c r="Y34" s="68">
        <f t="shared" si="16"/>
        <v>0</v>
      </c>
      <c r="Z34" s="68">
        <f t="shared" si="5"/>
        <v>-6.143284661470176</v>
      </c>
      <c r="AA34" s="68">
        <f t="shared" si="6"/>
        <v>150</v>
      </c>
      <c r="AB34" s="68">
        <f t="shared" si="17"/>
        <v>-0.15823028484280538</v>
      </c>
      <c r="AC34" s="68">
        <f t="shared" si="20"/>
        <v>92.6218301603758</v>
      </c>
      <c r="AD34" s="48"/>
    </row>
    <row r="35" spans="1:30" ht="12.75">
      <c r="A35" s="48"/>
      <c r="B35" s="162">
        <f>B34+1</f>
        <v>27</v>
      </c>
      <c r="C35" s="27" t="str">
        <f>Components!C35</f>
        <v> </v>
      </c>
      <c r="D35" s="28">
        <f>Components!D35+Components!G35*('Control Panel'!$C$11-25)</f>
        <v>0</v>
      </c>
      <c r="E35" s="28">
        <f>Components!E35+Components!H35*('Control Panel'!$C$11-25)</f>
        <v>100</v>
      </c>
      <c r="F35" s="28">
        <f t="shared" si="0"/>
        <v>103</v>
      </c>
      <c r="G35" s="29">
        <f>Components!F35+Components!I35*('Control Panel'!$C$11-25)</f>
        <v>0</v>
      </c>
      <c r="H35" s="29">
        <f t="shared" si="7"/>
        <v>0</v>
      </c>
      <c r="I35" s="29">
        <f t="shared" si="8"/>
        <v>0</v>
      </c>
      <c r="J35" s="29">
        <f t="shared" si="9"/>
        <v>0</v>
      </c>
      <c r="K35" s="29">
        <f t="shared" si="1"/>
        <v>0</v>
      </c>
      <c r="L35" s="29">
        <f t="shared" si="2"/>
        <v>0</v>
      </c>
      <c r="M35" s="29">
        <f t="shared" si="3"/>
        <v>0</v>
      </c>
      <c r="P35" s="155">
        <f>P34+1</f>
        <v>27</v>
      </c>
      <c r="Q35" s="66" t="str">
        <f>Components!C35</f>
        <v> </v>
      </c>
      <c r="R35" s="68">
        <f t="shared" si="10"/>
        <v>0</v>
      </c>
      <c r="S35" s="68">
        <f t="shared" si="11"/>
        <v>-100</v>
      </c>
      <c r="T35" s="68">
        <f t="shared" si="12"/>
        <v>-250</v>
      </c>
      <c r="U35" s="68">
        <f t="shared" si="13"/>
        <v>-93.85671533852982</v>
      </c>
      <c r="V35" s="69">
        <f t="shared" si="14"/>
        <v>-92.91187646401626</v>
      </c>
      <c r="W35" s="68">
        <f t="shared" si="15"/>
        <v>86.68636235841024</v>
      </c>
      <c r="X35" s="68">
        <f t="shared" si="4"/>
        <v>85.68636235841024</v>
      </c>
      <c r="Y35" s="68">
        <f t="shared" si="16"/>
        <v>0</v>
      </c>
      <c r="Z35" s="68">
        <f t="shared" si="5"/>
        <v>-6.143284661470176</v>
      </c>
      <c r="AA35" s="68">
        <f t="shared" si="6"/>
        <v>150</v>
      </c>
      <c r="AB35" s="68">
        <f t="shared" si="17"/>
        <v>-0.15261853957964494</v>
      </c>
      <c r="AC35" s="68">
        <f t="shared" si="20"/>
        <v>92.46921162079614</v>
      </c>
      <c r="AD35" s="48"/>
    </row>
    <row r="36" spans="1:30" ht="12.75">
      <c r="A36" s="48"/>
      <c r="B36" s="162">
        <f>B35+1</f>
        <v>28</v>
      </c>
      <c r="C36" s="27" t="str">
        <f>Components!C36</f>
        <v> </v>
      </c>
      <c r="D36" s="28">
        <f>Components!D36+Components!G36*('Control Panel'!$C$11-25)</f>
        <v>0</v>
      </c>
      <c r="E36" s="28">
        <f>Components!E36+Components!H36*('Control Panel'!$C$11-25)</f>
        <v>100</v>
      </c>
      <c r="F36" s="28">
        <f t="shared" si="0"/>
        <v>103</v>
      </c>
      <c r="G36" s="29">
        <f>Components!F36+Components!I36*('Control Panel'!$C$11-25)</f>
        <v>0</v>
      </c>
      <c r="H36" s="29">
        <f t="shared" si="7"/>
        <v>0</v>
      </c>
      <c r="I36" s="29">
        <f t="shared" si="8"/>
        <v>0</v>
      </c>
      <c r="J36" s="29">
        <f t="shared" si="9"/>
        <v>0</v>
      </c>
      <c r="K36" s="29">
        <f t="shared" si="1"/>
        <v>0</v>
      </c>
      <c r="L36" s="29">
        <f t="shared" si="2"/>
        <v>0</v>
      </c>
      <c r="M36" s="29">
        <f t="shared" si="3"/>
        <v>0</v>
      </c>
      <c r="P36" s="155">
        <f>P35+1</f>
        <v>28</v>
      </c>
      <c r="Q36" s="66" t="str">
        <f>Components!C36</f>
        <v> </v>
      </c>
      <c r="R36" s="68">
        <f t="shared" si="10"/>
        <v>0</v>
      </c>
      <c r="S36" s="68">
        <f t="shared" si="11"/>
        <v>-100</v>
      </c>
      <c r="T36" s="68">
        <f t="shared" si="12"/>
        <v>-250</v>
      </c>
      <c r="U36" s="68">
        <f t="shared" si="13"/>
        <v>-93.85671533852982</v>
      </c>
      <c r="V36" s="69">
        <f t="shared" si="14"/>
        <v>-92.91187646401626</v>
      </c>
      <c r="W36" s="68">
        <f t="shared" si="15"/>
        <v>86.52841968657793</v>
      </c>
      <c r="X36" s="68">
        <f t="shared" si="4"/>
        <v>85.52841968657793</v>
      </c>
      <c r="Y36" s="68">
        <f t="shared" si="16"/>
        <v>0</v>
      </c>
      <c r="Z36" s="68">
        <f t="shared" si="5"/>
        <v>-6.143284661470176</v>
      </c>
      <c r="AA36" s="68">
        <f t="shared" si="6"/>
        <v>150</v>
      </c>
      <c r="AB36" s="68">
        <f t="shared" si="17"/>
        <v>-0.14739286388476078</v>
      </c>
      <c r="AC36" s="68">
        <f t="shared" si="20"/>
        <v>92.32181875691138</v>
      </c>
      <c r="AD36" s="48"/>
    </row>
    <row r="37" spans="1:30" ht="12.75">
      <c r="A37" s="48"/>
      <c r="B37" s="162">
        <f>B36+1</f>
        <v>29</v>
      </c>
      <c r="C37" s="27" t="str">
        <f>Components!C37</f>
        <v> </v>
      </c>
      <c r="D37" s="28">
        <f>Components!D37+Components!G37*('Control Panel'!$C$11-25)</f>
        <v>0</v>
      </c>
      <c r="E37" s="28">
        <f>Components!E37+Components!H37*('Control Panel'!$C$11-25)</f>
        <v>100</v>
      </c>
      <c r="F37" s="28">
        <f t="shared" si="0"/>
        <v>103</v>
      </c>
      <c r="G37" s="29">
        <f>Components!F37+Components!I37*('Control Panel'!$C$11-25)</f>
        <v>0</v>
      </c>
      <c r="H37" s="29">
        <f t="shared" si="7"/>
        <v>0</v>
      </c>
      <c r="I37" s="29">
        <f t="shared" si="8"/>
        <v>0</v>
      </c>
      <c r="J37" s="29">
        <f t="shared" si="9"/>
        <v>0</v>
      </c>
      <c r="K37" s="29">
        <f t="shared" si="1"/>
        <v>0</v>
      </c>
      <c r="L37" s="29">
        <f t="shared" si="2"/>
        <v>0</v>
      </c>
      <c r="M37" s="29">
        <f t="shared" si="3"/>
        <v>0</v>
      </c>
      <c r="P37" s="155">
        <f>P36+1</f>
        <v>29</v>
      </c>
      <c r="Q37" s="66" t="str">
        <f>Components!C37</f>
        <v> </v>
      </c>
      <c r="R37" s="68">
        <f t="shared" si="10"/>
        <v>0</v>
      </c>
      <c r="S37" s="68">
        <f t="shared" si="11"/>
        <v>-100</v>
      </c>
      <c r="T37" s="68">
        <f t="shared" si="12"/>
        <v>-250</v>
      </c>
      <c r="U37" s="68">
        <f t="shared" si="13"/>
        <v>-93.85671533852982</v>
      </c>
      <c r="V37" s="69">
        <f t="shared" si="14"/>
        <v>-92.91187646401626</v>
      </c>
      <c r="W37" s="68">
        <f t="shared" si="15"/>
        <v>86.37602002101056</v>
      </c>
      <c r="X37" s="68">
        <f t="shared" si="4"/>
        <v>85.37602002101056</v>
      </c>
      <c r="Y37" s="68">
        <f t="shared" si="16"/>
        <v>0</v>
      </c>
      <c r="Z37" s="68">
        <f t="shared" si="5"/>
        <v>-6.143284661470176</v>
      </c>
      <c r="AA37" s="68">
        <f t="shared" si="6"/>
        <v>150</v>
      </c>
      <c r="AB37" s="68">
        <f t="shared" si="17"/>
        <v>-0.14251463535178507</v>
      </c>
      <c r="AC37" s="68">
        <f t="shared" si="20"/>
        <v>92.1793041215596</v>
      </c>
      <c r="AD37" s="48"/>
    </row>
    <row r="38" spans="1:30" ht="12.75">
      <c r="A38" s="48"/>
      <c r="B38" s="162">
        <f>B37+1</f>
        <v>30</v>
      </c>
      <c r="C38" s="27" t="str">
        <f>Components!C38</f>
        <v> </v>
      </c>
      <c r="D38" s="28">
        <f>Components!D38+Components!G38*('Control Panel'!$C$11-25)</f>
        <v>0</v>
      </c>
      <c r="E38" s="28">
        <f>Components!E38+Components!H38*('Control Panel'!$C$11-25)</f>
        <v>100</v>
      </c>
      <c r="F38" s="28">
        <f t="shared" si="0"/>
        <v>103</v>
      </c>
      <c r="G38" s="29">
        <f>Components!F38+Components!I38*('Control Panel'!$C$11-25)</f>
        <v>0</v>
      </c>
      <c r="H38" s="29">
        <f t="shared" si="7"/>
        <v>0</v>
      </c>
      <c r="I38" s="29">
        <f t="shared" si="8"/>
        <v>0</v>
      </c>
      <c r="J38" s="29">
        <f t="shared" si="9"/>
        <v>0</v>
      </c>
      <c r="K38" s="29">
        <f t="shared" si="1"/>
        <v>0</v>
      </c>
      <c r="L38" s="29">
        <f t="shared" si="2"/>
        <v>0</v>
      </c>
      <c r="M38" s="29">
        <f t="shared" si="3"/>
        <v>0</v>
      </c>
      <c r="P38" s="155">
        <f>P37+1</f>
        <v>30</v>
      </c>
      <c r="Q38" s="66" t="str">
        <f>Components!C38</f>
        <v> </v>
      </c>
      <c r="R38" s="68">
        <f t="shared" si="10"/>
        <v>0</v>
      </c>
      <c r="S38" s="68">
        <f t="shared" si="11"/>
        <v>-100</v>
      </c>
      <c r="T38" s="68">
        <f t="shared" si="12"/>
        <v>-250</v>
      </c>
      <c r="U38" s="68">
        <f t="shared" si="13"/>
        <v>-93.85671533852982</v>
      </c>
      <c r="V38" s="69">
        <f t="shared" si="14"/>
        <v>-92.91187646401626</v>
      </c>
      <c r="W38" s="68">
        <f t="shared" si="15"/>
        <v>86.22878745280352</v>
      </c>
      <c r="X38" s="68">
        <f t="shared" si="4"/>
        <v>85.22878745280352</v>
      </c>
      <c r="Y38" s="68">
        <f t="shared" si="16"/>
        <v>0</v>
      </c>
      <c r="Z38" s="68">
        <f t="shared" si="5"/>
        <v>-6.143284661470176</v>
      </c>
      <c r="AA38" s="68">
        <f t="shared" si="6"/>
        <v>150</v>
      </c>
      <c r="AB38" s="68">
        <f t="shared" si="17"/>
        <v>-0.13795022706180024</v>
      </c>
      <c r="AC38" s="68">
        <f t="shared" si="20"/>
        <v>92.0413538944978</v>
      </c>
      <c r="AD38" s="48"/>
    </row>
    <row r="39" spans="1:30" ht="12.75">
      <c r="A39" s="48"/>
      <c r="B39" s="156"/>
      <c r="C39" s="38" t="s">
        <v>59</v>
      </c>
      <c r="D39" s="34"/>
      <c r="E39" s="34"/>
      <c r="F39" s="34"/>
      <c r="G39" s="35"/>
      <c r="H39" s="34"/>
      <c r="I39" s="34"/>
      <c r="J39" s="34"/>
      <c r="K39" s="39">
        <f>SUM(K9:K38)</f>
        <v>0</v>
      </c>
      <c r="L39" s="39">
        <f>SUM(L9:L38)</f>
        <v>0</v>
      </c>
      <c r="M39" s="39">
        <f>SUM(M9:M38)</f>
        <v>0</v>
      </c>
      <c r="P39" s="156"/>
      <c r="Q39" s="70"/>
      <c r="R39" s="71"/>
      <c r="S39" s="71"/>
      <c r="T39" s="71"/>
      <c r="U39" s="73"/>
      <c r="V39" s="71"/>
      <c r="W39" s="71"/>
      <c r="X39" s="71"/>
      <c r="Y39" s="71"/>
      <c r="Z39" s="71"/>
      <c r="AA39" s="71"/>
      <c r="AB39" s="72"/>
      <c r="AC39" s="72"/>
      <c r="AD39" s="48"/>
    </row>
    <row r="40" spans="1:30" ht="12.75">
      <c r="A40" s="48"/>
      <c r="B40" s="151"/>
      <c r="C40" s="53"/>
      <c r="D40" s="57"/>
      <c r="E40" s="57"/>
      <c r="F40" s="57"/>
      <c r="G40" s="57"/>
      <c r="H40" s="57"/>
      <c r="I40" s="57"/>
      <c r="J40" s="57"/>
      <c r="K40" s="57"/>
      <c r="L40" s="57"/>
      <c r="M40" s="57"/>
      <c r="P40" s="1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&amp;CNominal Worksheet</oddHeader>
    <oddFooter>&amp;LCascade101.com&amp;CCopyright 2002 Microwaves101.com&amp;RLicensed to:</oddFooter>
  </headerFooter>
  <colBreaks count="1" manualBreakCount="1">
    <brk id="14" max="42" man="1"/>
  </colBreaks>
  <drawing r:id="rId1"/>
</worksheet>
</file>

<file path=xl/worksheets/sheet6.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C12" sqref="C12"/>
    </sheetView>
  </sheetViews>
  <sheetFormatPr defaultColWidth="9.140625" defaultRowHeight="12.75"/>
  <cols>
    <col min="1" max="1" width="3.7109375" style="41" customWidth="1"/>
    <col min="2" max="2" width="6.7109375" style="32" customWidth="1"/>
    <col min="3" max="3" width="34.140625" style="33" customWidth="1"/>
    <col min="4" max="13" width="7.7109375" style="32" customWidth="1"/>
    <col min="14" max="14" width="2.8515625" style="54" customWidth="1"/>
    <col min="15" max="15" width="3.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42187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82</v>
      </c>
      <c r="I5" s="87"/>
      <c r="J5" s="122"/>
      <c r="K5" s="82"/>
      <c r="L5" s="82"/>
      <c r="M5" s="83"/>
      <c r="N5" s="163"/>
      <c r="O5" s="169"/>
      <c r="P5" s="8"/>
      <c r="Q5" s="84" t="str">
        <f>'Control Panel'!C6</f>
        <v>Enter title on Control Panel sheet</v>
      </c>
      <c r="R5" s="85"/>
      <c r="S5" s="85"/>
      <c r="T5" s="85"/>
      <c r="U5" s="85"/>
      <c r="V5" s="82"/>
      <c r="W5" s="86"/>
      <c r="X5" s="81" t="str">
        <f>H5</f>
        <v>Case1: max Gain, max Pout, min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9"/>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9"/>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Panel'!$C$11-25)+MinMax!E9</f>
        <v>0</v>
      </c>
      <c r="E9" s="28">
        <f>Components!E9+Components!H9*('Control Panel'!$C$11-25)+MinMax!G9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59"/>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Panel'!$C$11-25)+MinMax!E10</f>
        <v>0</v>
      </c>
      <c r="E10" s="28">
        <f>Components!E10+Components!H10*('Control Panel'!$C$11-25)+MinMax!G10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59"/>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Panel'!$C$11-25)+MinMax!E11</f>
        <v>0</v>
      </c>
      <c r="E11" s="28">
        <f>Components!E11+Components!H11*('Control Panel'!$C$11-25)+MinMax!G11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59"/>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Panel'!$C$11-25)+MinMax!E12</f>
        <v>0</v>
      </c>
      <c r="E12" s="28">
        <f>Components!E12+Components!H12*('Control Panel'!$C$11-25)+MinMax!G12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59"/>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Panel'!$C$11-25)+MinMax!E13</f>
        <v>0</v>
      </c>
      <c r="E13" s="28">
        <f>Components!E13+Components!H13*('Control Panel'!$C$11-25)+MinMax!G13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59"/>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Panel'!$C$11-25)+MinMax!E14</f>
        <v>0</v>
      </c>
      <c r="E14" s="28">
        <f>Components!E14+Components!H14*('Control Panel'!$C$11-25)+MinMax!G14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59"/>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Panel'!$C$11-25)+MinMax!E15</f>
        <v>0</v>
      </c>
      <c r="E15" s="28">
        <f>Components!E15+Components!H15*('Control Panel'!$C$11-25)+MinMax!G15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59"/>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Panel'!$C$11-25)+MinMax!E16</f>
        <v>0</v>
      </c>
      <c r="E16" s="28">
        <f>Components!E16+Components!H16*('Control Panel'!$C$11-25)+MinMax!G16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59"/>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Panel'!$C$11-25)+MinMax!E17</f>
        <v>0</v>
      </c>
      <c r="E17" s="28">
        <f>Components!E17+Components!H17*('Control Panel'!$C$11-25)+MinMax!G17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59"/>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Panel'!$C$11-25)+MinMax!E18</f>
        <v>0</v>
      </c>
      <c r="E18" s="28">
        <f>Components!E18+Components!H18*('Control Panel'!$C$11-25)+MinMax!G18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59"/>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Panel'!$C$11-25)+MinMax!E19</f>
        <v>0</v>
      </c>
      <c r="E19" s="28">
        <f>Components!E19+Components!H19*('Control Panel'!$C$11-25)+MinMax!G19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59"/>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Panel'!$C$11-25)+MinMax!E20</f>
        <v>0</v>
      </c>
      <c r="E20" s="28">
        <f>Components!E20+Components!H20*('Control Panel'!$C$11-25)+MinMax!G20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59"/>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Panel'!$C$11-25)+MinMax!E21</f>
        <v>0</v>
      </c>
      <c r="E21" s="28">
        <f>Components!E21+Components!H21*('Control Panel'!$C$11-25)+MinMax!G21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59"/>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Panel'!$C$11-25)+MinMax!E22</f>
        <v>0</v>
      </c>
      <c r="E22" s="28">
        <f>Components!E22+Components!H22*('Control Panel'!$C$11-25)+MinMax!G22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59"/>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Panel'!$C$11-25)+MinMax!E23</f>
        <v>0</v>
      </c>
      <c r="E23" s="28">
        <f>Components!E23+Components!H23*('Control Panel'!$C$11-25)+MinMax!G23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59"/>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Panel'!$C$11-25)+MinMax!E24</f>
        <v>0</v>
      </c>
      <c r="E24" s="28">
        <f>Components!E24+Components!H24*('Control Panel'!$C$11-25)+MinMax!G24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59"/>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Panel'!$C$11-25)+MinMax!E25</f>
        <v>0</v>
      </c>
      <c r="E25" s="28">
        <f>Components!E25+Components!H25*('Control Panel'!$C$11-25)+MinMax!G25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59"/>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Panel'!$C$11-25)+MinMax!E26</f>
        <v>0</v>
      </c>
      <c r="E26" s="28">
        <f>Components!E26+Components!H26*('Control Panel'!$C$11-25)+MinMax!G26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59"/>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Panel'!$C$11-25)+MinMax!E27</f>
        <v>0</v>
      </c>
      <c r="E27" s="28">
        <f>Components!E27+Components!H27*('Control Panel'!$C$11-25)+MinMax!G27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59"/>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Panel'!$C$11-25)+MinMax!E28</f>
        <v>0</v>
      </c>
      <c r="E28" s="28">
        <f>Components!E28+Components!H28*('Control Panel'!$C$11-25)+MinMax!G28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59"/>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Panel'!$C$11-25)+MinMax!E29</f>
        <v>0</v>
      </c>
      <c r="E29" s="28">
        <f>Components!E29+Components!H29*('Control Panel'!$C$11-25)+MinMax!G29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59"/>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Panel'!$C$11-25)+MinMax!E30</f>
        <v>0</v>
      </c>
      <c r="E30" s="28">
        <f>Components!E30+Components!H30*('Control Panel'!$C$11-25)+MinMax!G30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59"/>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Panel'!$C$11-25)+MinMax!E31</f>
        <v>0</v>
      </c>
      <c r="E31" s="28">
        <f>Components!E31+Components!H31*('Control Panel'!$C$11-25)+MinMax!G31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59"/>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Panel'!$C$11-25)+MinMax!E32</f>
        <v>0</v>
      </c>
      <c r="E32" s="28">
        <f>Components!E32+Components!H32*('Control Panel'!$C$11-25)+MinMax!G32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59"/>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Panel'!$C$11-25)+MinMax!E33</f>
        <v>0</v>
      </c>
      <c r="E33" s="28">
        <f>Components!E33+Components!H33*('Control Panel'!$C$11-25)+MinMax!G33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59"/>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Panel'!$C$11-25)+MinMax!E34</f>
        <v>0</v>
      </c>
      <c r="E34" s="28">
        <f>Components!E34+Components!H34*('Control Panel'!$C$11-25)+MinMax!G34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59"/>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Panel'!$C$11-25)+MinMax!E35</f>
        <v>0</v>
      </c>
      <c r="E35" s="28">
        <f>Components!E35+Components!H35*('Control Panel'!$C$11-25)+MinMax!G35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59"/>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Panel'!$C$11-25)+MinMax!E36</f>
        <v>0</v>
      </c>
      <c r="E36" s="28">
        <f>Components!E36+Components!H36*('Control Panel'!$C$11-25)+MinMax!G36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59"/>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Panel'!$C$11-25)+MinMax!E37</f>
        <v>0</v>
      </c>
      <c r="E37" s="28">
        <f>Components!E37+Components!H37*('Control Panel'!$C$11-25)+MinMax!G37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59"/>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Panel'!$C$11-25)+MinMax!E38</f>
        <v>0</v>
      </c>
      <c r="E38" s="28">
        <f>Components!E38+Components!H38*('Control Panel'!$C$11-25)+MinMax!G38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59"/>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&amp;CCase1 Worksheet</oddHeader>
    <oddFooter>&amp;LCascade101.xls&amp;CCopyright 2002 Microwaves101.com&amp;RLicensed to:</oddFooter>
  </headerFooter>
  <colBreaks count="1" manualBreakCount="1">
    <brk id="14" max="39" man="1"/>
  </colBreaks>
  <drawing r:id="rId1"/>
</worksheet>
</file>

<file path=xl/worksheets/sheet7.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E15" sqref="E15"/>
    </sheetView>
  </sheetViews>
  <sheetFormatPr defaultColWidth="9.140625" defaultRowHeight="12.75"/>
  <cols>
    <col min="1" max="1" width="3.28125" style="41" customWidth="1"/>
    <col min="2" max="2" width="6.7109375" style="32" customWidth="1"/>
    <col min="3" max="3" width="34.140625" style="33" customWidth="1"/>
    <col min="4" max="13" width="7.7109375" style="32" customWidth="1"/>
    <col min="14" max="14" width="2.2812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3.140625" style="41" customWidth="1"/>
  </cols>
  <sheetData>
    <row r="1" spans="1:31"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c r="AE1" s="42"/>
    </row>
    <row r="2" spans="1:31"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c r="AE2" s="42"/>
    </row>
    <row r="3" spans="1:31"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c r="AE3" s="42"/>
    </row>
    <row r="4" spans="1:31" ht="12.75">
      <c r="A4" s="48"/>
      <c r="P4" s="60"/>
      <c r="Q4" s="62"/>
      <c r="R4" s="60"/>
      <c r="S4" s="60"/>
      <c r="T4" s="60"/>
      <c r="U4" s="63"/>
      <c r="V4" s="60"/>
      <c r="W4" s="60"/>
      <c r="X4" s="60"/>
      <c r="Y4" s="60"/>
      <c r="Z4" s="60"/>
      <c r="AA4" s="60"/>
      <c r="AB4" s="63"/>
      <c r="AC4" s="64"/>
      <c r="AD4" s="48"/>
      <c r="AE4" s="42"/>
    </row>
    <row r="5" spans="1:31" s="2" customFormat="1" ht="15.75">
      <c r="A5" s="121"/>
      <c r="B5" s="75"/>
      <c r="C5" s="76" t="str">
        <f>'Control Panel'!C6</f>
        <v>Enter title on Control Panel sheet</v>
      </c>
      <c r="D5" s="77"/>
      <c r="E5" s="78"/>
      <c r="F5" s="78"/>
      <c r="G5" s="88"/>
      <c r="H5" s="81" t="s">
        <v>83</v>
      </c>
      <c r="I5" s="87"/>
      <c r="J5" s="122"/>
      <c r="K5" s="82"/>
      <c r="L5" s="82"/>
      <c r="M5" s="83"/>
      <c r="N5" s="163"/>
      <c r="O5" s="164"/>
      <c r="P5" s="8"/>
      <c r="Q5" s="84" t="str">
        <f>'Control Panel'!C6</f>
        <v>Enter title on Control Panel sheet</v>
      </c>
      <c r="R5" s="85"/>
      <c r="S5" s="85"/>
      <c r="T5" s="85"/>
      <c r="U5" s="85"/>
      <c r="V5" s="82"/>
      <c r="W5" s="86"/>
      <c r="X5" s="81" t="str">
        <f>H5</f>
        <v>Case2: min Gain, min Pout, max NF</v>
      </c>
      <c r="Y5" s="87"/>
      <c r="Z5" s="87"/>
      <c r="AA5" s="85"/>
      <c r="AB5" s="82"/>
      <c r="AC5" s="86"/>
      <c r="AD5" s="121"/>
      <c r="AE5" s="46"/>
    </row>
    <row r="6" spans="1:31"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c r="AE6" s="47"/>
    </row>
    <row r="7" spans="1:31"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c r="AE7" s="47"/>
    </row>
    <row r="8" spans="1:31"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c r="AE8" s="47"/>
    </row>
    <row r="9" spans="1:31" ht="12.75">
      <c r="A9" s="48"/>
      <c r="B9" s="26">
        <v>1</v>
      </c>
      <c r="C9" s="27" t="str">
        <f>Components!C9</f>
        <v>Enter description on Components sheet</v>
      </c>
      <c r="D9" s="28">
        <f>Components!D9+Components!G9*('Control Panel'!$C$11-25)+MinMax!D9</f>
        <v>0</v>
      </c>
      <c r="E9" s="28">
        <f>Components!E9+Components!H9*('Control Panel'!$C$11-25)+MinMax!F9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c r="AE9" s="42"/>
    </row>
    <row r="10" spans="1:31" ht="12.75">
      <c r="A10" s="48"/>
      <c r="B10" s="26">
        <f aca="true" t="shared" si="8" ref="B10:B38">B9+1</f>
        <v>2</v>
      </c>
      <c r="C10" s="27" t="str">
        <f>Components!C10</f>
        <v> </v>
      </c>
      <c r="D10" s="28">
        <f>Components!D10+Components!G10*('Control Panel'!$C$11-25)+MinMax!D10</f>
        <v>0</v>
      </c>
      <c r="E10" s="28">
        <f>Components!E10+Components!H10*('Control Panel'!$C$11-25)+MinMax!F10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c r="AE10" s="42"/>
    </row>
    <row r="11" spans="1:31" ht="12.75">
      <c r="A11" s="48"/>
      <c r="B11" s="26">
        <f t="shared" si="8"/>
        <v>3</v>
      </c>
      <c r="C11" s="27" t="str">
        <f>Components!C11</f>
        <v> </v>
      </c>
      <c r="D11" s="28">
        <f>Components!D11+Components!G11*('Control Panel'!$C$11-25)+MinMax!D11</f>
        <v>0</v>
      </c>
      <c r="E11" s="28">
        <f>Components!E11+Components!H11*('Control Panel'!$C$11-25)+MinMax!F11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c r="AE11" s="42"/>
    </row>
    <row r="12" spans="1:31" ht="12.75">
      <c r="A12" s="48"/>
      <c r="B12" s="26">
        <f t="shared" si="8"/>
        <v>4</v>
      </c>
      <c r="C12" s="27" t="str">
        <f>Components!C12</f>
        <v> </v>
      </c>
      <c r="D12" s="28">
        <f>Components!D12+Components!G12*('Control Panel'!$C$11-25)+MinMax!D12</f>
        <v>0</v>
      </c>
      <c r="E12" s="28">
        <f>Components!E12+Components!H12*('Control Panel'!$C$11-25)+MinMax!F12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c r="AE12" s="42"/>
    </row>
    <row r="13" spans="1:31" ht="12.75">
      <c r="A13" s="48"/>
      <c r="B13" s="26">
        <f t="shared" si="8"/>
        <v>5</v>
      </c>
      <c r="C13" s="27" t="str">
        <f>Components!C13</f>
        <v> </v>
      </c>
      <c r="D13" s="28">
        <f>Components!D13+Components!G13*('Control Panel'!$C$11-25)+MinMax!D13</f>
        <v>0</v>
      </c>
      <c r="E13" s="28">
        <f>Components!E13+Components!H13*('Control Panel'!$C$11-25)+MinMax!F13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c r="AE13" s="42"/>
    </row>
    <row r="14" spans="1:31" ht="12.75">
      <c r="A14" s="48"/>
      <c r="B14" s="26">
        <f t="shared" si="8"/>
        <v>6</v>
      </c>
      <c r="C14" s="27" t="str">
        <f>Components!C14</f>
        <v> </v>
      </c>
      <c r="D14" s="28">
        <f>Components!D14+Components!G14*('Control Panel'!$C$11-25)+MinMax!D14</f>
        <v>0</v>
      </c>
      <c r="E14" s="28">
        <f>Components!E14+Components!H14*('Control Panel'!$C$11-25)+MinMax!F14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c r="AE14" s="42"/>
    </row>
    <row r="15" spans="1:31" ht="12.75">
      <c r="A15" s="48"/>
      <c r="B15" s="26">
        <f t="shared" si="8"/>
        <v>7</v>
      </c>
      <c r="C15" s="27" t="str">
        <f>Components!C15</f>
        <v> </v>
      </c>
      <c r="D15" s="28">
        <f>Components!D15+Components!G15*('Control Panel'!$C$11-25)+MinMax!D15</f>
        <v>0</v>
      </c>
      <c r="E15" s="28">
        <f>Components!E15+Components!H15*('Control Panel'!$C$11-25)+MinMax!F15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c r="AE15" s="42"/>
    </row>
    <row r="16" spans="1:31" ht="12.75">
      <c r="A16" s="48"/>
      <c r="B16" s="26">
        <f t="shared" si="8"/>
        <v>8</v>
      </c>
      <c r="C16" s="27" t="str">
        <f>Components!C16</f>
        <v> </v>
      </c>
      <c r="D16" s="28">
        <f>Components!D16+Components!G16*('Control Panel'!$C$11-25)+MinMax!D16</f>
        <v>0</v>
      </c>
      <c r="E16" s="28">
        <f>Components!E16+Components!H16*('Control Panel'!$C$11-25)+MinMax!F16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c r="AE16" s="42"/>
    </row>
    <row r="17" spans="1:31" ht="12.75">
      <c r="A17" s="48"/>
      <c r="B17" s="26">
        <f t="shared" si="8"/>
        <v>9</v>
      </c>
      <c r="C17" s="27" t="str">
        <f>Components!C17</f>
        <v> </v>
      </c>
      <c r="D17" s="28">
        <f>Components!D17+Components!G17*('Control Panel'!$C$11-25)+MinMax!D17</f>
        <v>0</v>
      </c>
      <c r="E17" s="28">
        <f>Components!E17+Components!H17*('Control Panel'!$C$11-25)+MinMax!F17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c r="AE17" s="42"/>
    </row>
    <row r="18" spans="1:31" ht="12.75">
      <c r="A18" s="48"/>
      <c r="B18" s="26">
        <f t="shared" si="8"/>
        <v>10</v>
      </c>
      <c r="C18" s="27" t="str">
        <f>Components!C18</f>
        <v> </v>
      </c>
      <c r="D18" s="28">
        <f>Components!D18+Components!G18*('Control Panel'!$C$11-25)+MinMax!D18</f>
        <v>0</v>
      </c>
      <c r="E18" s="28">
        <f>Components!E18+Components!H18*('Control Panel'!$C$11-25)+MinMax!F18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c r="AE18" s="42"/>
    </row>
    <row r="19" spans="1:31" ht="12.75">
      <c r="A19" s="48"/>
      <c r="B19" s="26">
        <f t="shared" si="8"/>
        <v>11</v>
      </c>
      <c r="C19" s="27" t="str">
        <f>Components!C19</f>
        <v> </v>
      </c>
      <c r="D19" s="28">
        <f>Components!D19+Components!G19*('Control Panel'!$C$11-25)+MinMax!D19</f>
        <v>0</v>
      </c>
      <c r="E19" s="28">
        <f>Components!E19+Components!H19*('Control Panel'!$C$11-25)+MinMax!F19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c r="AE19" s="42"/>
    </row>
    <row r="20" spans="1:31" ht="12.75">
      <c r="A20" s="48"/>
      <c r="B20" s="26">
        <f t="shared" si="8"/>
        <v>12</v>
      </c>
      <c r="C20" s="27" t="str">
        <f>Components!C20</f>
        <v> </v>
      </c>
      <c r="D20" s="28">
        <f>Components!D20+Components!G20*('Control Panel'!$C$11-25)+MinMax!D20</f>
        <v>0</v>
      </c>
      <c r="E20" s="28">
        <f>Components!E20+Components!H20*('Control Panel'!$C$11-25)+MinMax!F20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c r="AE20" s="42"/>
    </row>
    <row r="21" spans="1:31" ht="12.75">
      <c r="A21" s="48"/>
      <c r="B21" s="26">
        <f t="shared" si="8"/>
        <v>13</v>
      </c>
      <c r="C21" s="27" t="str">
        <f>Components!C21</f>
        <v> </v>
      </c>
      <c r="D21" s="28">
        <f>Components!D21+Components!G21*('Control Panel'!$C$11-25)+MinMax!D21</f>
        <v>0</v>
      </c>
      <c r="E21" s="28">
        <f>Components!E21+Components!H21*('Control Panel'!$C$11-25)+MinMax!F21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c r="AE21" s="42"/>
    </row>
    <row r="22" spans="1:31" ht="12.75">
      <c r="A22" s="48"/>
      <c r="B22" s="26">
        <f t="shared" si="8"/>
        <v>14</v>
      </c>
      <c r="C22" s="27" t="str">
        <f>Components!C22</f>
        <v> </v>
      </c>
      <c r="D22" s="28">
        <f>Components!D22+Components!G22*('Control Panel'!$C$11-25)+MinMax!D22</f>
        <v>0</v>
      </c>
      <c r="E22" s="28">
        <f>Components!E22+Components!H22*('Control Panel'!$C$11-25)+MinMax!F22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c r="AE22" s="42"/>
    </row>
    <row r="23" spans="1:31" ht="12.75">
      <c r="A23" s="48"/>
      <c r="B23" s="26">
        <f t="shared" si="8"/>
        <v>15</v>
      </c>
      <c r="C23" s="27" t="str">
        <f>Components!C23</f>
        <v> </v>
      </c>
      <c r="D23" s="28">
        <f>Components!D23+Components!G23*('Control Panel'!$C$11-25)+MinMax!D23</f>
        <v>0</v>
      </c>
      <c r="E23" s="28">
        <f>Components!E23+Components!H23*('Control Panel'!$C$11-25)+MinMax!F23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c r="AE23" s="42"/>
    </row>
    <row r="24" spans="1:31" ht="12.75">
      <c r="A24" s="48"/>
      <c r="B24" s="26">
        <f t="shared" si="8"/>
        <v>16</v>
      </c>
      <c r="C24" s="27" t="str">
        <f>Components!C24</f>
        <v> </v>
      </c>
      <c r="D24" s="28">
        <f>Components!D24+Components!G24*('Control Panel'!$C$11-25)+MinMax!D24</f>
        <v>0</v>
      </c>
      <c r="E24" s="28">
        <f>Components!E24+Components!H24*('Control Panel'!$C$11-25)+MinMax!F24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c r="AE24" s="42"/>
    </row>
    <row r="25" spans="1:31" ht="12.75">
      <c r="A25" s="48"/>
      <c r="B25" s="26">
        <f t="shared" si="8"/>
        <v>17</v>
      </c>
      <c r="C25" s="27" t="str">
        <f>Components!C25</f>
        <v> </v>
      </c>
      <c r="D25" s="28">
        <f>Components!D25+Components!G25*('Control Panel'!$C$11-25)+MinMax!D25</f>
        <v>0</v>
      </c>
      <c r="E25" s="28">
        <f>Components!E25+Components!H25*('Control Panel'!$C$11-25)+MinMax!F25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c r="AE25" s="42"/>
    </row>
    <row r="26" spans="1:31" ht="12.75">
      <c r="A26" s="48"/>
      <c r="B26" s="26">
        <f t="shared" si="8"/>
        <v>18</v>
      </c>
      <c r="C26" s="27" t="str">
        <f>Components!C26</f>
        <v> </v>
      </c>
      <c r="D26" s="28">
        <f>Components!D26+Components!G26*('Control Panel'!$C$11-25)+MinMax!D26</f>
        <v>0</v>
      </c>
      <c r="E26" s="28">
        <f>Components!E26+Components!H26*('Control Panel'!$C$11-25)+MinMax!F26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c r="AE26" s="42"/>
    </row>
    <row r="27" spans="1:31" ht="12.75">
      <c r="A27" s="48"/>
      <c r="B27" s="26">
        <f t="shared" si="8"/>
        <v>19</v>
      </c>
      <c r="C27" s="27" t="str">
        <f>Components!C27</f>
        <v> </v>
      </c>
      <c r="D27" s="28">
        <f>Components!D27+Components!G27*('Control Panel'!$C$11-25)+MinMax!D27</f>
        <v>0</v>
      </c>
      <c r="E27" s="28">
        <f>Components!E27+Components!H27*('Control Panel'!$C$11-25)+MinMax!F27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c r="AE27" s="42"/>
    </row>
    <row r="28" spans="1:31" ht="12.75">
      <c r="A28" s="48"/>
      <c r="B28" s="26">
        <f t="shared" si="8"/>
        <v>20</v>
      </c>
      <c r="C28" s="27" t="str">
        <f>Components!C28</f>
        <v> </v>
      </c>
      <c r="D28" s="28">
        <f>Components!D28+Components!G28*('Control Panel'!$C$11-25)+MinMax!D28</f>
        <v>0</v>
      </c>
      <c r="E28" s="28">
        <f>Components!E28+Components!H28*('Control Panel'!$C$11-25)+MinMax!F28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c r="AE28" s="42"/>
    </row>
    <row r="29" spans="1:31" ht="12.75">
      <c r="A29" s="48"/>
      <c r="B29" s="26">
        <f t="shared" si="8"/>
        <v>21</v>
      </c>
      <c r="C29" s="27" t="str">
        <f>Components!C29</f>
        <v> </v>
      </c>
      <c r="D29" s="28">
        <f>Components!D29+Components!G29*('Control Panel'!$C$11-25)+MinMax!D29</f>
        <v>0</v>
      </c>
      <c r="E29" s="28">
        <f>Components!E29+Components!H29*('Control Panel'!$C$11-25)+MinMax!F29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c r="AE29" s="42"/>
    </row>
    <row r="30" spans="1:31" ht="12.75">
      <c r="A30" s="48"/>
      <c r="B30" s="26">
        <f t="shared" si="8"/>
        <v>22</v>
      </c>
      <c r="C30" s="27" t="str">
        <f>Components!C30</f>
        <v> </v>
      </c>
      <c r="D30" s="28">
        <f>Components!D30+Components!G30*('Control Panel'!$C$11-25)+MinMax!D30</f>
        <v>0</v>
      </c>
      <c r="E30" s="28">
        <f>Components!E30+Components!H30*('Control Panel'!$C$11-25)+MinMax!F30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c r="AE30" s="42"/>
    </row>
    <row r="31" spans="1:31" ht="12.75">
      <c r="A31" s="48"/>
      <c r="B31" s="26">
        <f t="shared" si="8"/>
        <v>23</v>
      </c>
      <c r="C31" s="27" t="str">
        <f>Components!C31</f>
        <v> </v>
      </c>
      <c r="D31" s="28">
        <f>Components!D31+Components!G31*('Control Panel'!$C$11-25)+MinMax!D31</f>
        <v>0</v>
      </c>
      <c r="E31" s="28">
        <f>Components!E31+Components!H31*('Control Panel'!$C$11-25)+MinMax!F31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c r="AE31" s="42"/>
    </row>
    <row r="32" spans="1:31" ht="12.75">
      <c r="A32" s="48"/>
      <c r="B32" s="26">
        <f t="shared" si="8"/>
        <v>24</v>
      </c>
      <c r="C32" s="27" t="str">
        <f>Components!C32</f>
        <v> </v>
      </c>
      <c r="D32" s="28">
        <f>Components!D32+Components!G32*('Control Panel'!$C$11-25)+MinMax!D32</f>
        <v>0</v>
      </c>
      <c r="E32" s="28">
        <f>Components!E32+Components!H32*('Control Panel'!$C$11-25)+MinMax!F32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c r="AE32" s="42"/>
    </row>
    <row r="33" spans="1:31" ht="12.75">
      <c r="A33" s="48"/>
      <c r="B33" s="26">
        <f t="shared" si="8"/>
        <v>25</v>
      </c>
      <c r="C33" s="27" t="str">
        <f>Components!C33</f>
        <v> </v>
      </c>
      <c r="D33" s="28">
        <f>Components!D33+Components!G33*('Control Panel'!$C$11-25)+MinMax!D33</f>
        <v>0</v>
      </c>
      <c r="E33" s="28">
        <f>Components!E33+Components!H33*('Control Panel'!$C$11-25)+MinMax!F33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c r="AE33" s="42"/>
    </row>
    <row r="34" spans="1:31" ht="12.75">
      <c r="A34" s="48"/>
      <c r="B34" s="26">
        <f t="shared" si="8"/>
        <v>26</v>
      </c>
      <c r="C34" s="27" t="str">
        <f>Components!C34</f>
        <v> </v>
      </c>
      <c r="D34" s="28">
        <f>Components!D34+Components!G34*('Control Panel'!$C$11-25)+MinMax!D34</f>
        <v>0</v>
      </c>
      <c r="E34" s="28">
        <f>Components!E34+Components!H34*('Control Panel'!$C$11-25)+MinMax!F34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c r="AE34" s="42"/>
    </row>
    <row r="35" spans="1:31" ht="12.75">
      <c r="A35" s="48"/>
      <c r="B35" s="26">
        <f t="shared" si="8"/>
        <v>27</v>
      </c>
      <c r="C35" s="27" t="str">
        <f>Components!C35</f>
        <v> </v>
      </c>
      <c r="D35" s="28">
        <f>Components!D35+Components!G35*('Control Panel'!$C$11-25)+MinMax!D35</f>
        <v>0</v>
      </c>
      <c r="E35" s="28">
        <f>Components!E35+Components!H35*('Control Panel'!$C$11-25)+MinMax!F35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c r="AE35" s="42"/>
    </row>
    <row r="36" spans="1:31" ht="12.75">
      <c r="A36" s="48"/>
      <c r="B36" s="26">
        <f t="shared" si="8"/>
        <v>28</v>
      </c>
      <c r="C36" s="27" t="str">
        <f>Components!C36</f>
        <v> </v>
      </c>
      <c r="D36" s="28">
        <f>Components!D36+Components!G36*('Control Panel'!$C$11-25)+MinMax!D36</f>
        <v>0</v>
      </c>
      <c r="E36" s="28">
        <f>Components!E36+Components!H36*('Control Panel'!$C$11-25)+MinMax!F36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c r="AE36" s="42"/>
    </row>
    <row r="37" spans="1:31" ht="12.75">
      <c r="A37" s="48"/>
      <c r="B37" s="26">
        <f t="shared" si="8"/>
        <v>29</v>
      </c>
      <c r="C37" s="27" t="str">
        <f>Components!C37</f>
        <v> </v>
      </c>
      <c r="D37" s="28">
        <f>Components!D37+Components!G37*('Control Panel'!$C$11-25)+MinMax!D37</f>
        <v>0</v>
      </c>
      <c r="E37" s="28">
        <f>Components!E37+Components!H37*('Control Panel'!$C$11-25)+MinMax!F37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c r="AE37" s="42"/>
    </row>
    <row r="38" spans="1:31" ht="12.75">
      <c r="A38" s="48"/>
      <c r="B38" s="26">
        <f t="shared" si="8"/>
        <v>30</v>
      </c>
      <c r="C38" s="27" t="str">
        <f>Components!C38</f>
        <v> </v>
      </c>
      <c r="D38" s="28">
        <f>Components!D38+Components!G38*('Control Panel'!$C$11-25)+MinMax!D38</f>
        <v>0</v>
      </c>
      <c r="E38" s="28">
        <f>Components!E38+Components!H38*('Control Panel'!$C$11-25)+MinMax!F38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c r="AE38" s="42"/>
    </row>
    <row r="39" spans="1:31"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c r="AE39" s="42"/>
    </row>
    <row r="40" spans="1:31"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c r="AE40" s="42"/>
    </row>
    <row r="41" spans="1:31" ht="12.75">
      <c r="A41" s="48"/>
      <c r="B41" s="52"/>
      <c r="C41" s="53"/>
      <c r="D41" s="57"/>
      <c r="E41" s="57"/>
      <c r="F41" s="57"/>
      <c r="G41" s="57"/>
      <c r="H41" s="57"/>
      <c r="I41" s="57"/>
      <c r="J41" s="57"/>
      <c r="K41" s="57"/>
      <c r="L41" s="57"/>
      <c r="M41" s="57"/>
      <c r="O41" s="59"/>
      <c r="P41" s="57"/>
      <c r="Q41" s="56"/>
      <c r="R41" s="57"/>
      <c r="S41" s="57"/>
      <c r="T41" s="57"/>
      <c r="U41" s="57"/>
      <c r="V41" s="57"/>
      <c r="W41" s="57"/>
      <c r="X41" s="57"/>
      <c r="Y41" s="57"/>
      <c r="Z41" s="57"/>
      <c r="AA41" s="57"/>
      <c r="AB41" s="57"/>
      <c r="AC41" s="58"/>
      <c r="AD41" s="48"/>
      <c r="AE41" s="42"/>
    </row>
    <row r="42" spans="1:31" ht="12.75">
      <c r="A42" s="48"/>
      <c r="B42" s="52"/>
      <c r="C42" s="53"/>
      <c r="D42" s="57"/>
      <c r="E42" s="57"/>
      <c r="F42" s="57"/>
      <c r="G42" s="57"/>
      <c r="H42" s="57"/>
      <c r="I42" s="57"/>
      <c r="J42" s="57"/>
      <c r="K42" s="57"/>
      <c r="L42" s="57"/>
      <c r="M42" s="57"/>
      <c r="O42" s="59"/>
      <c r="P42" s="57"/>
      <c r="Q42" s="56"/>
      <c r="R42" s="57"/>
      <c r="S42" s="57"/>
      <c r="T42" s="57"/>
      <c r="U42" s="57"/>
      <c r="V42" s="57"/>
      <c r="W42" s="57"/>
      <c r="X42" s="57"/>
      <c r="Y42" s="57"/>
      <c r="Z42" s="57"/>
      <c r="AA42" s="57"/>
      <c r="AB42" s="57"/>
      <c r="AC42" s="58"/>
      <c r="AD42" s="48"/>
      <c r="AE42" s="42"/>
    </row>
    <row r="43" spans="1:27" ht="12.75">
      <c r="A43" s="48"/>
      <c r="D43" s="34"/>
      <c r="E43" s="34"/>
      <c r="F43" s="34"/>
      <c r="G43" s="34"/>
      <c r="H43" s="34"/>
      <c r="I43" s="34"/>
      <c r="J43" s="34"/>
      <c r="K43" s="34"/>
      <c r="L43" s="34"/>
      <c r="M43" s="34"/>
      <c r="O43" s="59"/>
      <c r="P43" s="34"/>
      <c r="R43" s="34"/>
      <c r="S43" s="34"/>
      <c r="T43" s="34"/>
      <c r="V43" s="34"/>
      <c r="W43" s="34"/>
      <c r="X43" s="34"/>
      <c r="Y43" s="34"/>
      <c r="Z43" s="34"/>
      <c r="AA43" s="34"/>
    </row>
  </sheetData>
  <sheetProtection password="DE01" sheet="1" objects="1" scenarios="1"/>
  <printOptions/>
  <pageMargins left="0.5" right="0.5" top="0.75" bottom="0.75" header="0.5" footer="0.5"/>
  <pageSetup horizontalDpi="300" verticalDpi="300" orientation="landscape" r:id="rId2"/>
  <headerFooter alignWithMargins="0">
    <oddHeader>&amp;CCase2 Worksheet</oddHeader>
    <oddFooter>&amp;LCascade101.xls&amp;CCopyright 2002 Microwaves101.com&amp;RLicensed to:</oddFooter>
  </headerFooter>
  <colBreaks count="1" manualBreakCount="1">
    <brk id="14" max="39" man="1"/>
  </colBreaks>
  <drawing r:id="rId1"/>
</worksheet>
</file>

<file path=xl/worksheets/sheet8.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G14" sqref="G14"/>
    </sheetView>
  </sheetViews>
  <sheetFormatPr defaultColWidth="9.140625" defaultRowHeight="12.75"/>
  <cols>
    <col min="1" max="1" width="3.421875" style="41" customWidth="1"/>
    <col min="2" max="2" width="6.7109375" style="32" customWidth="1"/>
    <col min="3" max="3" width="34.140625" style="33" customWidth="1"/>
    <col min="4" max="13" width="7.7109375" style="32" customWidth="1"/>
    <col min="14" max="14" width="2.28125" style="49" customWidth="1"/>
    <col min="15" max="15" width="2.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2.5742187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2"/>
      <c r="I3" s="52"/>
      <c r="J3" s="52"/>
      <c r="K3" s="52"/>
      <c r="L3" s="52"/>
      <c r="M3" s="52"/>
      <c r="P3" s="52"/>
      <c r="Q3" s="56"/>
      <c r="R3" s="52"/>
      <c r="S3" s="52"/>
      <c r="T3" s="52"/>
      <c r="U3" s="57"/>
      <c r="V3" s="52"/>
      <c r="W3" s="52"/>
      <c r="X3" s="52"/>
      <c r="Y3" s="52"/>
      <c r="Z3" s="52"/>
      <c r="AA3" s="52"/>
      <c r="AB3" s="57"/>
      <c r="AC3" s="58"/>
      <c r="AD3" s="48"/>
    </row>
    <row r="4" spans="1:30" ht="12.75">
      <c r="A4" s="48"/>
      <c r="G4" s="52"/>
      <c r="H4" s="60"/>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84</v>
      </c>
      <c r="I5" s="87"/>
      <c r="J5" s="122"/>
      <c r="K5" s="82"/>
      <c r="L5" s="82"/>
      <c r="M5" s="83"/>
      <c r="N5" s="163"/>
      <c r="O5" s="164"/>
      <c r="P5" s="8"/>
      <c r="Q5" s="84" t="str">
        <f>'Control Panel'!C6</f>
        <v>Enter title on Control Panel sheet</v>
      </c>
      <c r="R5" s="85"/>
      <c r="S5" s="85"/>
      <c r="T5" s="85"/>
      <c r="U5" s="85"/>
      <c r="V5" s="82"/>
      <c r="W5" s="86"/>
      <c r="X5" s="81" t="str">
        <f>H5</f>
        <v>Case3: max Gain, min Pout, min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67"/>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67"/>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Panel'!$C$11-25)+MinMax!E9</f>
        <v>0</v>
      </c>
      <c r="E9" s="28">
        <f>Components!E9+Components!H9*('Control Panel'!$C$11-25)+MinMax!F9</f>
        <v>100</v>
      </c>
      <c r="F9" s="28">
        <f aca="true" t="shared" si="0" ref="F9:F38">E9+3</f>
        <v>103</v>
      </c>
      <c r="G9" s="29">
        <f>Components!F9+Components!I9*('Control Panel'!$C$11-25)+MinMax!H9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Panel'!$C$11-25)+MinMax!E10</f>
        <v>0</v>
      </c>
      <c r="E10" s="28">
        <f>Components!E10+Components!H10*('Control Panel'!$C$11-25)+MinMax!F10</f>
        <v>100</v>
      </c>
      <c r="F10" s="28">
        <f t="shared" si="0"/>
        <v>103</v>
      </c>
      <c r="G10" s="29">
        <f>Components!F10+Components!I10*('Control Panel'!$C$11-25)+MinMax!H10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Panel'!$C$11-25)+MinMax!E11</f>
        <v>0</v>
      </c>
      <c r="E11" s="28">
        <f>Components!E11+Components!H11*('Control Panel'!$C$11-25)+MinMax!F11</f>
        <v>100</v>
      </c>
      <c r="F11" s="28">
        <f t="shared" si="0"/>
        <v>103</v>
      </c>
      <c r="G11" s="29">
        <f>Components!F11+Components!I11*('Control Panel'!$C$11-25)+MinMax!H11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Panel'!$C$11-25)+MinMax!E12</f>
        <v>0</v>
      </c>
      <c r="E12" s="28">
        <f>Components!E12+Components!H12*('Control Panel'!$C$11-25)+MinMax!F12</f>
        <v>100</v>
      </c>
      <c r="F12" s="28">
        <f t="shared" si="0"/>
        <v>103</v>
      </c>
      <c r="G12" s="29">
        <f>Components!F12+Components!I12*('Control Panel'!$C$11-25)+MinMax!H12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Panel'!$C$11-25)+MinMax!E13</f>
        <v>0</v>
      </c>
      <c r="E13" s="28">
        <f>Components!E13+Components!H13*('Control Panel'!$C$11-25)+MinMax!F13</f>
        <v>100</v>
      </c>
      <c r="F13" s="28">
        <f t="shared" si="0"/>
        <v>103</v>
      </c>
      <c r="G13" s="29">
        <f>Components!F13+Components!I13*('Control Panel'!$C$11-25)+MinMax!H13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Panel'!$C$11-25)+MinMax!E14</f>
        <v>0</v>
      </c>
      <c r="E14" s="28">
        <f>Components!E14+Components!H14*('Control Panel'!$C$11-25)+MinMax!F14</f>
        <v>100</v>
      </c>
      <c r="F14" s="28">
        <f t="shared" si="0"/>
        <v>103</v>
      </c>
      <c r="G14" s="29">
        <f>Components!F14+Components!I14*('Control Panel'!$C$11-25)+MinMax!H14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Panel'!$C$11-25)+MinMax!E15</f>
        <v>0</v>
      </c>
      <c r="E15" s="28">
        <f>Components!E15+Components!H15*('Control Panel'!$C$11-25)+MinMax!F15</f>
        <v>100</v>
      </c>
      <c r="F15" s="28">
        <f t="shared" si="0"/>
        <v>103</v>
      </c>
      <c r="G15" s="29">
        <f>Components!F15+Components!I15*('Control Panel'!$C$11-25)+MinMax!H15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Panel'!$C$11-25)+MinMax!E16</f>
        <v>0</v>
      </c>
      <c r="E16" s="28">
        <f>Components!E16+Components!H16*('Control Panel'!$C$11-25)+MinMax!F16</f>
        <v>100</v>
      </c>
      <c r="F16" s="28">
        <f t="shared" si="0"/>
        <v>103</v>
      </c>
      <c r="G16" s="29">
        <f>Components!F16+Components!I16*('Control Panel'!$C$11-25)+MinMax!H16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Panel'!$C$11-25)+MinMax!E17</f>
        <v>0</v>
      </c>
      <c r="E17" s="28">
        <f>Components!E17+Components!H17*('Control Panel'!$C$11-25)+MinMax!F17</f>
        <v>100</v>
      </c>
      <c r="F17" s="28">
        <f t="shared" si="0"/>
        <v>103</v>
      </c>
      <c r="G17" s="29">
        <f>Components!F17+Components!I17*('Control Panel'!$C$11-25)+MinMax!H17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Panel'!$C$11-25)+MinMax!E18</f>
        <v>0</v>
      </c>
      <c r="E18" s="28">
        <f>Components!E18+Components!H18*('Control Panel'!$C$11-25)+MinMax!F18</f>
        <v>100</v>
      </c>
      <c r="F18" s="28">
        <f t="shared" si="0"/>
        <v>103</v>
      </c>
      <c r="G18" s="29">
        <f>Components!F18+Components!I18*('Control Panel'!$C$11-25)+MinMax!H18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Panel'!$C$11-25)+MinMax!E19</f>
        <v>0</v>
      </c>
      <c r="E19" s="28">
        <f>Components!E19+Components!H19*('Control Panel'!$C$11-25)+MinMax!F19</f>
        <v>100</v>
      </c>
      <c r="F19" s="28">
        <f t="shared" si="0"/>
        <v>103</v>
      </c>
      <c r="G19" s="29">
        <f>Components!F19+Components!I19*('Control Panel'!$C$11-25)+MinMax!H19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Panel'!$C$11-25)+MinMax!E20</f>
        <v>0</v>
      </c>
      <c r="E20" s="28">
        <f>Components!E20+Components!H20*('Control Panel'!$C$11-25)+MinMax!F20</f>
        <v>100</v>
      </c>
      <c r="F20" s="28">
        <f t="shared" si="0"/>
        <v>103</v>
      </c>
      <c r="G20" s="29">
        <f>Components!F20+Components!I20*('Control Panel'!$C$11-25)+MinMax!H20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Panel'!$C$11-25)+MinMax!E21</f>
        <v>0</v>
      </c>
      <c r="E21" s="28">
        <f>Components!E21+Components!H21*('Control Panel'!$C$11-25)+MinMax!F21</f>
        <v>100</v>
      </c>
      <c r="F21" s="28">
        <f t="shared" si="0"/>
        <v>103</v>
      </c>
      <c r="G21" s="29">
        <f>Components!F21+Components!I21*('Control Panel'!$C$11-25)+MinMax!H21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Panel'!$C$11-25)+MinMax!E22</f>
        <v>0</v>
      </c>
      <c r="E22" s="28">
        <f>Components!E22+Components!H22*('Control Panel'!$C$11-25)+MinMax!F22</f>
        <v>100</v>
      </c>
      <c r="F22" s="28">
        <f t="shared" si="0"/>
        <v>103</v>
      </c>
      <c r="G22" s="29">
        <f>Components!F22+Components!I22*('Control Panel'!$C$11-25)+MinMax!H22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Panel'!$C$11-25)+MinMax!E23</f>
        <v>0</v>
      </c>
      <c r="E23" s="28">
        <f>Components!E23+Components!H23*('Control Panel'!$C$11-25)+MinMax!F23</f>
        <v>100</v>
      </c>
      <c r="F23" s="28">
        <f t="shared" si="0"/>
        <v>103</v>
      </c>
      <c r="G23" s="29">
        <f>Components!F23+Components!I23*('Control Panel'!$C$11-25)+MinMax!H23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Panel'!$C$11-25)+MinMax!E24</f>
        <v>0</v>
      </c>
      <c r="E24" s="28">
        <f>Components!E24+Components!H24*('Control Panel'!$C$11-25)+MinMax!F24</f>
        <v>100</v>
      </c>
      <c r="F24" s="28">
        <f t="shared" si="0"/>
        <v>103</v>
      </c>
      <c r="G24" s="29">
        <f>Components!F24+Components!I24*('Control Panel'!$C$11-25)+MinMax!H24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Panel'!$C$11-25)+MinMax!E25</f>
        <v>0</v>
      </c>
      <c r="E25" s="28">
        <f>Components!E25+Components!H25*('Control Panel'!$C$11-25)+MinMax!F25</f>
        <v>100</v>
      </c>
      <c r="F25" s="28">
        <f t="shared" si="0"/>
        <v>103</v>
      </c>
      <c r="G25" s="29">
        <f>Components!F25+Components!I25*('Control Panel'!$C$11-25)+MinMax!H25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Panel'!$C$11-25)+MinMax!E26</f>
        <v>0</v>
      </c>
      <c r="E26" s="28">
        <f>Components!E26+Components!H26*('Control Panel'!$C$11-25)+MinMax!F26</f>
        <v>100</v>
      </c>
      <c r="F26" s="28">
        <f t="shared" si="0"/>
        <v>103</v>
      </c>
      <c r="G26" s="29">
        <f>Components!F26+Components!I26*('Control Panel'!$C$11-25)+MinMax!H26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Panel'!$C$11-25)+MinMax!E27</f>
        <v>0</v>
      </c>
      <c r="E27" s="28">
        <f>Components!E27+Components!H27*('Control Panel'!$C$11-25)+MinMax!F27</f>
        <v>100</v>
      </c>
      <c r="F27" s="28">
        <f t="shared" si="0"/>
        <v>103</v>
      </c>
      <c r="G27" s="29">
        <f>Components!F27+Components!I27*('Control Panel'!$C$11-25)+MinMax!H27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Panel'!$C$11-25)+MinMax!E28</f>
        <v>0</v>
      </c>
      <c r="E28" s="28">
        <f>Components!E28+Components!H28*('Control Panel'!$C$11-25)+MinMax!F28</f>
        <v>100</v>
      </c>
      <c r="F28" s="28">
        <f t="shared" si="0"/>
        <v>103</v>
      </c>
      <c r="G28" s="29">
        <f>Components!F28+Components!I28*('Control Panel'!$C$11-25)+MinMax!H28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Panel'!$C$11-25)+MinMax!E29</f>
        <v>0</v>
      </c>
      <c r="E29" s="28">
        <f>Components!E29+Components!H29*('Control Panel'!$C$11-25)+MinMax!F29</f>
        <v>100</v>
      </c>
      <c r="F29" s="28">
        <f t="shared" si="0"/>
        <v>103</v>
      </c>
      <c r="G29" s="29">
        <f>Components!F29+Components!I29*('Control Panel'!$C$11-25)+MinMax!H29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Panel'!$C$11-25)+MinMax!E30</f>
        <v>0</v>
      </c>
      <c r="E30" s="28">
        <f>Components!E30+Components!H30*('Control Panel'!$C$11-25)+MinMax!F30</f>
        <v>100</v>
      </c>
      <c r="F30" s="28">
        <f t="shared" si="0"/>
        <v>103</v>
      </c>
      <c r="G30" s="29">
        <f>Components!F30+Components!I30*('Control Panel'!$C$11-25)+MinMax!H30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Panel'!$C$11-25)+MinMax!E31</f>
        <v>0</v>
      </c>
      <c r="E31" s="28">
        <f>Components!E31+Components!H31*('Control Panel'!$C$11-25)+MinMax!F31</f>
        <v>100</v>
      </c>
      <c r="F31" s="28">
        <f t="shared" si="0"/>
        <v>103</v>
      </c>
      <c r="G31" s="29">
        <f>Components!F31+Components!I31*('Control Panel'!$C$11-25)+MinMax!H31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Panel'!$C$11-25)+MinMax!E32</f>
        <v>0</v>
      </c>
      <c r="E32" s="28">
        <f>Components!E32+Components!H32*('Control Panel'!$C$11-25)+MinMax!F32</f>
        <v>100</v>
      </c>
      <c r="F32" s="28">
        <f t="shared" si="0"/>
        <v>103</v>
      </c>
      <c r="G32" s="29">
        <f>Components!F32+Components!I32*('Control Panel'!$C$11-25)+MinMax!H32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Panel'!$C$11-25)+MinMax!E33</f>
        <v>0</v>
      </c>
      <c r="E33" s="28">
        <f>Components!E33+Components!H33*('Control Panel'!$C$11-25)+MinMax!F33</f>
        <v>100</v>
      </c>
      <c r="F33" s="28">
        <f t="shared" si="0"/>
        <v>103</v>
      </c>
      <c r="G33" s="29">
        <f>Components!F33+Components!I33*('Control Panel'!$C$11-25)+MinMax!H33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Panel'!$C$11-25)+MinMax!E34</f>
        <v>0</v>
      </c>
      <c r="E34" s="28">
        <f>Components!E34+Components!H34*('Control Panel'!$C$11-25)+MinMax!F34</f>
        <v>100</v>
      </c>
      <c r="F34" s="28">
        <f t="shared" si="0"/>
        <v>103</v>
      </c>
      <c r="G34" s="29">
        <f>Components!F34+Components!I34*('Control Panel'!$C$11-25)+MinMax!H34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Panel'!$C$11-25)+MinMax!E35</f>
        <v>0</v>
      </c>
      <c r="E35" s="28">
        <f>Components!E35+Components!H35*('Control Panel'!$C$11-25)+MinMax!F35</f>
        <v>100</v>
      </c>
      <c r="F35" s="28">
        <f t="shared" si="0"/>
        <v>103</v>
      </c>
      <c r="G35" s="29">
        <f>Components!F35+Components!I35*('Control Panel'!$C$11-25)+MinMax!H35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Panel'!$C$11-25)+MinMax!E36</f>
        <v>0</v>
      </c>
      <c r="E36" s="28">
        <f>Components!E36+Components!H36*('Control Panel'!$C$11-25)+MinMax!F36</f>
        <v>100</v>
      </c>
      <c r="F36" s="28">
        <f t="shared" si="0"/>
        <v>103</v>
      </c>
      <c r="G36" s="29">
        <f>Components!F36+Components!I36*('Control Panel'!$C$11-25)+MinMax!H36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Panel'!$C$11-25)+MinMax!E37</f>
        <v>0</v>
      </c>
      <c r="E37" s="28">
        <f>Components!E37+Components!H37*('Control Panel'!$C$11-25)+MinMax!F37</f>
        <v>100</v>
      </c>
      <c r="F37" s="28">
        <f t="shared" si="0"/>
        <v>103</v>
      </c>
      <c r="G37" s="29">
        <f>Components!F37+Components!I37*('Control Panel'!$C$11-25)+MinMax!H37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Panel'!$C$11-25)+MinMax!E38</f>
        <v>0</v>
      </c>
      <c r="E38" s="28">
        <f>Components!E38+Components!H38*('Control Panel'!$C$11-25)+MinMax!F38</f>
        <v>100</v>
      </c>
      <c r="F38" s="28">
        <f t="shared" si="0"/>
        <v>103</v>
      </c>
      <c r="G38" s="29">
        <f>Components!F38+Components!I38*('Control Panel'!$C$11-25)+MinMax!H38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&amp;CCase3 Worksheet</oddHeader>
    <oddFooter>&amp;LCascade101.xls&amp;CCopyright 2002 Microwaves101.com&amp;RLicensed to:</oddFooter>
  </headerFooter>
  <colBreaks count="1" manualBreakCount="1">
    <brk id="14" max="39" man="1"/>
  </colBreaks>
  <drawing r:id="rId1"/>
</worksheet>
</file>

<file path=xl/worksheets/sheet9.xml><?xml version="1.0" encoding="utf-8"?>
<worksheet xmlns="http://schemas.openxmlformats.org/spreadsheetml/2006/main" xmlns:r="http://schemas.openxmlformats.org/officeDocument/2006/relationships">
  <dimension ref="A1:AD40"/>
  <sheetViews>
    <sheetView view="pageBreakPreview" zoomScaleSheetLayoutView="100" workbookViewId="0" topLeftCell="A1">
      <selection activeCell="C6" sqref="C6"/>
    </sheetView>
  </sheetViews>
  <sheetFormatPr defaultColWidth="9.140625" defaultRowHeight="12.75"/>
  <cols>
    <col min="1" max="1" width="3.57421875" style="41" customWidth="1"/>
    <col min="2" max="2" width="6.7109375" style="32" customWidth="1"/>
    <col min="3" max="3" width="34.140625" style="33" customWidth="1"/>
    <col min="4" max="13" width="7.7109375" style="32" customWidth="1"/>
    <col min="14" max="14" width="2.421875" style="54" customWidth="1"/>
    <col min="15" max="15" width="2.57421875" style="55" customWidth="1"/>
    <col min="16" max="16" width="5.7109375" style="32" customWidth="1"/>
    <col min="17" max="17" width="32.7109375" style="36" customWidth="1"/>
    <col min="18" max="20" width="6.7109375" style="32" customWidth="1"/>
    <col min="21" max="21" width="6.7109375" style="34" customWidth="1"/>
    <col min="22" max="27" width="6.7109375" style="32" customWidth="1"/>
    <col min="28" max="28" width="6.7109375" style="34" customWidth="1"/>
    <col min="29" max="29" width="6.7109375" style="37" customWidth="1"/>
    <col min="30" max="30" width="4.00390625" style="41" customWidth="1"/>
  </cols>
  <sheetData>
    <row r="1" spans="1:30" ht="12.75">
      <c r="A1" s="48"/>
      <c r="B1" s="52"/>
      <c r="C1" s="53"/>
      <c r="D1" s="52"/>
      <c r="E1" s="52"/>
      <c r="F1" s="52"/>
      <c r="G1" s="52"/>
      <c r="H1" s="52"/>
      <c r="I1" s="52"/>
      <c r="J1" s="52"/>
      <c r="K1" s="52"/>
      <c r="L1" s="52"/>
      <c r="M1" s="52"/>
      <c r="P1" s="52"/>
      <c r="Q1" s="56"/>
      <c r="R1" s="52"/>
      <c r="S1" s="52"/>
      <c r="T1" s="52"/>
      <c r="U1" s="57"/>
      <c r="V1" s="52"/>
      <c r="W1" s="52"/>
      <c r="X1" s="52"/>
      <c r="Y1" s="52"/>
      <c r="Z1" s="52"/>
      <c r="AA1" s="52"/>
      <c r="AB1" s="57"/>
      <c r="AC1" s="58"/>
      <c r="AD1" s="48"/>
    </row>
    <row r="2" spans="1:30" ht="12.75">
      <c r="A2" s="48"/>
      <c r="B2" s="52"/>
      <c r="C2" s="53"/>
      <c r="D2" s="52"/>
      <c r="E2" s="52"/>
      <c r="F2" s="52"/>
      <c r="G2" s="52"/>
      <c r="H2" s="52"/>
      <c r="I2" s="52"/>
      <c r="J2" s="52"/>
      <c r="K2" s="52"/>
      <c r="L2" s="52"/>
      <c r="M2" s="52"/>
      <c r="P2" s="52"/>
      <c r="Q2" s="56"/>
      <c r="R2" s="52"/>
      <c r="S2" s="52"/>
      <c r="T2" s="52"/>
      <c r="U2" s="57"/>
      <c r="V2" s="52"/>
      <c r="W2" s="52"/>
      <c r="X2" s="52"/>
      <c r="Y2" s="52"/>
      <c r="Z2" s="52"/>
      <c r="AA2" s="52"/>
      <c r="AB2" s="57"/>
      <c r="AC2" s="58"/>
      <c r="AD2" s="48"/>
    </row>
    <row r="3" spans="1:30" ht="12.75">
      <c r="A3" s="48"/>
      <c r="B3" s="52"/>
      <c r="C3" s="53"/>
      <c r="D3" s="52"/>
      <c r="E3" s="52"/>
      <c r="F3" s="52"/>
      <c r="G3" s="52"/>
      <c r="H3" s="55"/>
      <c r="I3" s="52"/>
      <c r="J3" s="52"/>
      <c r="K3" s="52"/>
      <c r="L3" s="52"/>
      <c r="M3" s="52"/>
      <c r="P3" s="52"/>
      <c r="Q3" s="56"/>
      <c r="R3" s="52"/>
      <c r="S3" s="52"/>
      <c r="T3" s="52"/>
      <c r="U3" s="57"/>
      <c r="V3" s="52"/>
      <c r="W3" s="52"/>
      <c r="X3" s="52"/>
      <c r="Y3" s="52"/>
      <c r="Z3" s="52"/>
      <c r="AA3" s="52"/>
      <c r="AB3" s="57"/>
      <c r="AC3" s="58"/>
      <c r="AD3" s="48"/>
    </row>
    <row r="4" spans="1:30" ht="12.75">
      <c r="A4" s="48"/>
      <c r="I4" s="60"/>
      <c r="J4" s="60"/>
      <c r="K4" s="60"/>
      <c r="L4" s="60"/>
      <c r="M4" s="60"/>
      <c r="P4" s="60"/>
      <c r="Q4" s="62"/>
      <c r="R4" s="60"/>
      <c r="S4" s="60"/>
      <c r="T4" s="60"/>
      <c r="U4" s="63"/>
      <c r="V4" s="60"/>
      <c r="W4" s="60"/>
      <c r="X4" s="60"/>
      <c r="Y4" s="60"/>
      <c r="Z4" s="60"/>
      <c r="AA4" s="60"/>
      <c r="AB4" s="63"/>
      <c r="AC4" s="64"/>
      <c r="AD4" s="48"/>
    </row>
    <row r="5" spans="1:30" s="2" customFormat="1" ht="15.75">
      <c r="A5" s="121"/>
      <c r="B5" s="75"/>
      <c r="C5" s="76" t="str">
        <f>'Control Panel'!C6</f>
        <v>Enter title on Control Panel sheet</v>
      </c>
      <c r="D5" s="77"/>
      <c r="E5" s="78"/>
      <c r="F5" s="78"/>
      <c r="G5" s="88"/>
      <c r="H5" s="81" t="s">
        <v>85</v>
      </c>
      <c r="I5" s="87"/>
      <c r="J5" s="122"/>
      <c r="K5" s="82"/>
      <c r="L5" s="82"/>
      <c r="M5" s="83"/>
      <c r="N5" s="163"/>
      <c r="O5" s="169"/>
      <c r="P5" s="8"/>
      <c r="Q5" s="84" t="str">
        <f>'Control Panel'!C6</f>
        <v>Enter title on Control Panel sheet</v>
      </c>
      <c r="R5" s="85"/>
      <c r="S5" s="85"/>
      <c r="T5" s="85"/>
      <c r="U5" s="85"/>
      <c r="V5" s="82"/>
      <c r="W5" s="86"/>
      <c r="X5" s="81" t="str">
        <f>H5</f>
        <v>Case4: min Gain, max Pout, max NF</v>
      </c>
      <c r="Y5" s="87"/>
      <c r="Z5" s="87"/>
      <c r="AA5" s="85"/>
      <c r="AB5" s="82"/>
      <c r="AC5" s="86"/>
      <c r="AD5" s="121"/>
    </row>
    <row r="6" spans="1:30" s="7" customFormat="1" ht="12.75">
      <c r="A6" s="124"/>
      <c r="B6" s="139"/>
      <c r="C6" s="140">
        <f>'Control Panel'!C8</f>
        <v>37299</v>
      </c>
      <c r="D6" s="141" t="s">
        <v>58</v>
      </c>
      <c r="E6" s="142"/>
      <c r="F6" s="142"/>
      <c r="G6" s="143"/>
      <c r="H6" s="142"/>
      <c r="I6" s="142"/>
      <c r="J6" s="142"/>
      <c r="K6" s="142"/>
      <c r="L6" s="142"/>
      <c r="M6" s="144"/>
      <c r="N6" s="165"/>
      <c r="O6" s="166"/>
      <c r="P6" s="145"/>
      <c r="Q6" s="146">
        <f>'Control Panel'!C8</f>
        <v>37299</v>
      </c>
      <c r="R6" s="147" t="s">
        <v>60</v>
      </c>
      <c r="S6" s="148"/>
      <c r="T6" s="148"/>
      <c r="U6" s="149"/>
      <c r="V6" s="148"/>
      <c r="W6" s="149"/>
      <c r="X6" s="149"/>
      <c r="Y6" s="149"/>
      <c r="Z6" s="149"/>
      <c r="AA6" s="149"/>
      <c r="AB6" s="149"/>
      <c r="AC6" s="150"/>
      <c r="AD6" s="124"/>
    </row>
    <row r="7" spans="1:30" s="1" customFormat="1" ht="12.75">
      <c r="A7" s="124"/>
      <c r="B7" s="9" t="s">
        <v>5</v>
      </c>
      <c r="C7" s="10" t="s">
        <v>21</v>
      </c>
      <c r="D7" s="11" t="s">
        <v>19</v>
      </c>
      <c r="E7" s="11" t="s">
        <v>6</v>
      </c>
      <c r="F7" s="11" t="s">
        <v>24</v>
      </c>
      <c r="G7" s="12" t="s">
        <v>3</v>
      </c>
      <c r="H7" s="11" t="s">
        <v>29</v>
      </c>
      <c r="I7" s="11" t="s">
        <v>28</v>
      </c>
      <c r="J7" s="11" t="s">
        <v>47</v>
      </c>
      <c r="K7" s="11" t="s">
        <v>31</v>
      </c>
      <c r="L7" s="11" t="s">
        <v>30</v>
      </c>
      <c r="M7" s="11" t="s">
        <v>51</v>
      </c>
      <c r="N7" s="165"/>
      <c r="O7" s="173"/>
      <c r="P7" s="13" t="s">
        <v>5</v>
      </c>
      <c r="Q7" s="14" t="s">
        <v>21</v>
      </c>
      <c r="R7" s="15" t="s">
        <v>19</v>
      </c>
      <c r="S7" s="16" t="s">
        <v>27</v>
      </c>
      <c r="T7" s="15" t="s">
        <v>26</v>
      </c>
      <c r="U7" s="67" t="s">
        <v>50</v>
      </c>
      <c r="V7" s="16" t="s">
        <v>33</v>
      </c>
      <c r="W7" s="15" t="s">
        <v>4</v>
      </c>
      <c r="X7" s="65" t="s">
        <v>6</v>
      </c>
      <c r="Y7" s="15" t="s">
        <v>3</v>
      </c>
      <c r="Z7" s="15" t="s">
        <v>22</v>
      </c>
      <c r="AA7" s="67" t="s">
        <v>32</v>
      </c>
      <c r="AB7" s="16" t="s">
        <v>61</v>
      </c>
      <c r="AC7" s="15" t="s">
        <v>62</v>
      </c>
      <c r="AD7" s="124"/>
    </row>
    <row r="8" spans="1:30" s="1" customFormat="1" ht="12.75">
      <c r="A8" s="124"/>
      <c r="B8" s="17"/>
      <c r="C8" s="18"/>
      <c r="D8" s="19" t="s">
        <v>0</v>
      </c>
      <c r="E8" s="19" t="s">
        <v>1</v>
      </c>
      <c r="F8" s="19" t="s">
        <v>1</v>
      </c>
      <c r="G8" s="12" t="s">
        <v>0</v>
      </c>
      <c r="H8" s="19" t="s">
        <v>0</v>
      </c>
      <c r="I8" s="19" t="s">
        <v>0</v>
      </c>
      <c r="J8" s="19" t="s">
        <v>0</v>
      </c>
      <c r="K8" s="19" t="s">
        <v>0</v>
      </c>
      <c r="L8" s="19" t="s">
        <v>0</v>
      </c>
      <c r="M8" s="19" t="s">
        <v>37</v>
      </c>
      <c r="N8" s="165"/>
      <c r="O8" s="173"/>
      <c r="P8" s="20"/>
      <c r="Q8" s="21"/>
      <c r="R8" s="22" t="s">
        <v>0</v>
      </c>
      <c r="S8" s="23" t="s">
        <v>1</v>
      </c>
      <c r="T8" s="22" t="s">
        <v>1</v>
      </c>
      <c r="U8" s="67" t="s">
        <v>1</v>
      </c>
      <c r="V8" s="23" t="s">
        <v>1</v>
      </c>
      <c r="W8" s="23" t="s">
        <v>1</v>
      </c>
      <c r="X8" s="23" t="s">
        <v>1</v>
      </c>
      <c r="Y8" s="24" t="s">
        <v>0</v>
      </c>
      <c r="Z8" s="24" t="s">
        <v>0</v>
      </c>
      <c r="AA8" s="67" t="s">
        <v>0</v>
      </c>
      <c r="AB8" s="25" t="s">
        <v>0</v>
      </c>
      <c r="AC8" s="22" t="s">
        <v>1</v>
      </c>
      <c r="AD8" s="124"/>
    </row>
    <row r="9" spans="1:30" ht="12.75">
      <c r="A9" s="48"/>
      <c r="B9" s="26">
        <v>1</v>
      </c>
      <c r="C9" s="27" t="str">
        <f>Components!C9</f>
        <v>Enter description on Components sheet</v>
      </c>
      <c r="D9" s="28">
        <f>Components!D9+Components!G9*('Control Panel'!$C$11-25)+MinMax!D9</f>
        <v>0</v>
      </c>
      <c r="E9" s="28">
        <f>Components!E9+Components!H9*('Control Panel'!$C$11-25)+MinMax!G9</f>
        <v>100</v>
      </c>
      <c r="F9" s="28">
        <f aca="true" t="shared" si="0" ref="F9:F38">E9+3</f>
        <v>103</v>
      </c>
      <c r="G9" s="29">
        <f>Components!F9+Components!I9*('Control Panel'!$C$11-25)+MinMax!I9</f>
        <v>0</v>
      </c>
      <c r="H9" s="29">
        <f>IF('Control Panel'!C16&lt;E9-D9+10,10*LOG(10^(D9/10)/(1+(0.12202*10^('Control Panel'!C16/10))/10^((E9-D9+1)/10))^2),E9-'Control Panel'!C16+3)</f>
        <v>0</v>
      </c>
      <c r="I9" s="29">
        <f>IF('Control Panel'!C17&lt;E9-D9+10,10*LOG(10^(D9/10)/(1+(0.12202*10^('Control Panel'!C17/10))/10^((E9-D9+1)/10))^2),E9-'Control Panel'!C17+3)</f>
        <v>0</v>
      </c>
      <c r="J9" s="29">
        <f>IF('Control Panel'!C18&lt;E9-D9+10,10*LOG(10^(D9/10)/(1+(0.12202*10^('Control Panel'!C18/10))/10^((E9-D9+1)/10))^2),E9-'Control Panel'!C18+3)</f>
        <v>0</v>
      </c>
      <c r="K9" s="29">
        <f aca="true" t="shared" si="1" ref="K9:K38">H9-D9</f>
        <v>0</v>
      </c>
      <c r="L9" s="29">
        <f aca="true" t="shared" si="2" ref="L9:L38">I9-D9</f>
        <v>0</v>
      </c>
      <c r="M9" s="29">
        <f aca="true" t="shared" si="3" ref="M9:M38">J9-D9</f>
        <v>0</v>
      </c>
      <c r="O9" s="168"/>
      <c r="P9" s="31">
        <v>1</v>
      </c>
      <c r="Q9" s="66" t="str">
        <f>Components!C9</f>
        <v>Enter description on Components sheet</v>
      </c>
      <c r="R9" s="68">
        <f>D9</f>
        <v>0</v>
      </c>
      <c r="S9" s="68">
        <f>'Control Panel'!C16+H9</f>
        <v>-100</v>
      </c>
      <c r="T9" s="68">
        <f>'Control Panel'!C17+I9</f>
        <v>-250</v>
      </c>
      <c r="U9" s="68">
        <f>'Control Panel'!$C$18+I9+Y9</f>
        <v>-93.85671533852982</v>
      </c>
      <c r="V9" s="69">
        <f aca="true" t="shared" si="4" ref="V9:V38">10*LOG(10^(S9/10)+10^(T9/10)+10^(U9/10))</f>
        <v>-92.91187646401626</v>
      </c>
      <c r="W9" s="68">
        <f>E9-D9+1</f>
        <v>101</v>
      </c>
      <c r="X9" s="68">
        <f aca="true" t="shared" si="5" ref="X9:X38">W9+R9-1</f>
        <v>100</v>
      </c>
      <c r="Y9" s="68">
        <f>G9</f>
        <v>0</v>
      </c>
      <c r="Z9" s="68">
        <f aca="true" t="shared" si="6" ref="Z9:Z38">S9-U9</f>
        <v>-6.143284661470176</v>
      </c>
      <c r="AA9" s="68">
        <f aca="true" t="shared" si="7" ref="AA9:AA38">S9-T9</f>
        <v>150</v>
      </c>
      <c r="AB9" s="68">
        <f>R9</f>
        <v>0</v>
      </c>
      <c r="AC9" s="68">
        <f>F9</f>
        <v>103</v>
      </c>
      <c r="AD9" s="48"/>
    </row>
    <row r="10" spans="1:30" ht="12.75">
      <c r="A10" s="48"/>
      <c r="B10" s="26">
        <f aca="true" t="shared" si="8" ref="B10:B38">B9+1</f>
        <v>2</v>
      </c>
      <c r="C10" s="27" t="str">
        <f>Components!C10</f>
        <v> </v>
      </c>
      <c r="D10" s="28">
        <f>Components!D10+Components!G10*('Control Panel'!$C$11-25)+MinMax!D10</f>
        <v>0</v>
      </c>
      <c r="E10" s="28">
        <f>Components!E10+Components!H10*('Control Panel'!$C$11-25)+MinMax!G10</f>
        <v>100</v>
      </c>
      <c r="F10" s="28">
        <f t="shared" si="0"/>
        <v>103</v>
      </c>
      <c r="G10" s="29">
        <f>Components!F10+Components!I10*('Control Panel'!$C$11-25)+MinMax!I10</f>
        <v>0</v>
      </c>
      <c r="H10" s="29">
        <f aca="true" t="shared" si="9" ref="H10:H38">IF(S9&lt;E10-D10+10,10*LOG(10^(D10/10)/(1+(0.12202*10^(S9/10))/10^((E10-D10+1)/10))^2),E10-S9+3)</f>
        <v>0</v>
      </c>
      <c r="I10" s="29">
        <f aca="true" t="shared" si="10" ref="I10:I38">IF(T9&lt;E10-D10+10,10*LOG(10^(D10/10)/(1+(0.12202*10^(T9/10))/10^((E10-D10+1)/10))^2),E10-T9+3)</f>
        <v>0</v>
      </c>
      <c r="J10" s="29">
        <f aca="true" t="shared" si="11" ref="J10:J38">IF(U9&lt;E10-D10+10,10*LOG(10^(D10/10)/(1+(0.12202*10^(U9/10))/10^((E10-D10+1)/10))^2),E10-U9+3)</f>
        <v>0</v>
      </c>
      <c r="K10" s="29">
        <f t="shared" si="1"/>
        <v>0</v>
      </c>
      <c r="L10" s="29">
        <f t="shared" si="2"/>
        <v>0</v>
      </c>
      <c r="M10" s="29">
        <f t="shared" si="3"/>
        <v>0</v>
      </c>
      <c r="O10" s="168"/>
      <c r="P10" s="31">
        <f aca="true" t="shared" si="12" ref="P10:P38">P9+1</f>
        <v>2</v>
      </c>
      <c r="Q10" s="66" t="str">
        <f>Components!C10</f>
        <v> </v>
      </c>
      <c r="R10" s="68">
        <f aca="true" t="shared" si="13" ref="R10:R38">R9+D10</f>
        <v>0</v>
      </c>
      <c r="S10" s="68">
        <f aca="true" t="shared" si="14" ref="S10:S38">S9+H10</f>
        <v>-100</v>
      </c>
      <c r="T10" s="68">
        <f aca="true" t="shared" si="15" ref="T10:T38">T9+I10</f>
        <v>-250</v>
      </c>
      <c r="U10" s="68">
        <f aca="true" t="shared" si="16" ref="U10:U38">U9+J10+(Y10-Y9)</f>
        <v>-93.85671533852982</v>
      </c>
      <c r="V10" s="69">
        <f t="shared" si="4"/>
        <v>-92.91187646401626</v>
      </c>
      <c r="W10" s="68">
        <f aca="true" t="shared" si="17" ref="W10:W38">10*LOG(1/((1/((10^(W9/10))))+((10^(R9/10))/(10^((E10-D10+1)/10)))))</f>
        <v>97.9897000433602</v>
      </c>
      <c r="X10" s="68">
        <f t="shared" si="5"/>
        <v>96.9897000433602</v>
      </c>
      <c r="Y10" s="68">
        <f aca="true" t="shared" si="18" ref="Y10:Y38">10*LOG(10^(Y9/10)+((10^((G10)/10))-1)/(10^(R9/10)))</f>
        <v>0</v>
      </c>
      <c r="Z10" s="68">
        <f t="shared" si="6"/>
        <v>-6.143284661470176</v>
      </c>
      <c r="AA10" s="68">
        <f t="shared" si="7"/>
        <v>150</v>
      </c>
      <c r="AB10" s="68">
        <f aca="true" t="shared" si="19" ref="AB10:AB38">IF(AC9&lt;E10-D10+10,10*LOG(10^(D10/10)/(1+(0.12202*10^(AC9/10))/10^((E10-D10+1)/10))^2),E10-AC9+3)</f>
        <v>-1.5356381876194523</v>
      </c>
      <c r="AC10" s="68">
        <f aca="true" t="shared" si="20" ref="AC10:AC38">AC9+AB10</f>
        <v>101.46436181238055</v>
      </c>
      <c r="AD10" s="48"/>
    </row>
    <row r="11" spans="1:30" ht="12.75">
      <c r="A11" s="48"/>
      <c r="B11" s="26">
        <f t="shared" si="8"/>
        <v>3</v>
      </c>
      <c r="C11" s="27" t="str">
        <f>Components!C11</f>
        <v> </v>
      </c>
      <c r="D11" s="28">
        <f>Components!D11+Components!G11*('Control Panel'!$C$11-25)+MinMax!D11</f>
        <v>0</v>
      </c>
      <c r="E11" s="28">
        <f>Components!E11+Components!H11*('Control Panel'!$C$11-25)+MinMax!G11</f>
        <v>100</v>
      </c>
      <c r="F11" s="28">
        <f t="shared" si="0"/>
        <v>103</v>
      </c>
      <c r="G11" s="29">
        <f>Components!F11+Components!I11*('Control Panel'!$C$11-25)+MinMax!I11</f>
        <v>0</v>
      </c>
      <c r="H11" s="29">
        <f t="shared" si="9"/>
        <v>0</v>
      </c>
      <c r="I11" s="29">
        <f t="shared" si="10"/>
        <v>0</v>
      </c>
      <c r="J11" s="29">
        <f t="shared" si="11"/>
        <v>0</v>
      </c>
      <c r="K11" s="29">
        <f t="shared" si="1"/>
        <v>0</v>
      </c>
      <c r="L11" s="29">
        <f t="shared" si="2"/>
        <v>0</v>
      </c>
      <c r="M11" s="29">
        <f t="shared" si="3"/>
        <v>0</v>
      </c>
      <c r="O11" s="168"/>
      <c r="P11" s="31">
        <f t="shared" si="12"/>
        <v>3</v>
      </c>
      <c r="Q11" s="66" t="str">
        <f>Components!C11</f>
        <v> </v>
      </c>
      <c r="R11" s="68">
        <f t="shared" si="13"/>
        <v>0</v>
      </c>
      <c r="S11" s="68">
        <f t="shared" si="14"/>
        <v>-100</v>
      </c>
      <c r="T11" s="68">
        <f t="shared" si="15"/>
        <v>-250</v>
      </c>
      <c r="U11" s="68">
        <f t="shared" si="16"/>
        <v>-93.85671533852982</v>
      </c>
      <c r="V11" s="69">
        <f t="shared" si="4"/>
        <v>-92.91187646401626</v>
      </c>
      <c r="W11" s="68">
        <f t="shared" si="17"/>
        <v>96.22878745280339</v>
      </c>
      <c r="X11" s="68">
        <f t="shared" si="5"/>
        <v>95.22878745280339</v>
      </c>
      <c r="Y11" s="68">
        <f t="shared" si="18"/>
        <v>0</v>
      </c>
      <c r="Z11" s="68">
        <f t="shared" si="6"/>
        <v>-6.143284661470176</v>
      </c>
      <c r="AA11" s="68">
        <f t="shared" si="7"/>
        <v>150</v>
      </c>
      <c r="AB11" s="68">
        <f t="shared" si="19"/>
        <v>-1.105959410646713</v>
      </c>
      <c r="AC11" s="68">
        <f t="shared" si="20"/>
        <v>100.35840240173383</v>
      </c>
      <c r="AD11" s="48"/>
    </row>
    <row r="12" spans="1:30" ht="12.75">
      <c r="A12" s="48"/>
      <c r="B12" s="26">
        <f t="shared" si="8"/>
        <v>4</v>
      </c>
      <c r="C12" s="27" t="str">
        <f>Components!C12</f>
        <v> </v>
      </c>
      <c r="D12" s="28">
        <f>Components!D12+Components!G12*('Control Panel'!$C$11-25)+MinMax!D12</f>
        <v>0</v>
      </c>
      <c r="E12" s="28">
        <f>Components!E12+Components!H12*('Control Panel'!$C$11-25)+MinMax!G12</f>
        <v>100</v>
      </c>
      <c r="F12" s="28">
        <f t="shared" si="0"/>
        <v>103</v>
      </c>
      <c r="G12" s="29">
        <f>Components!F12+Components!I12*('Control Panel'!$C$11-25)+MinMax!I12</f>
        <v>0</v>
      </c>
      <c r="H12" s="29">
        <f t="shared" si="9"/>
        <v>0</v>
      </c>
      <c r="I12" s="29">
        <f t="shared" si="10"/>
        <v>0</v>
      </c>
      <c r="J12" s="29">
        <f t="shared" si="11"/>
        <v>0</v>
      </c>
      <c r="K12" s="29">
        <f t="shared" si="1"/>
        <v>0</v>
      </c>
      <c r="L12" s="29">
        <f t="shared" si="2"/>
        <v>0</v>
      </c>
      <c r="M12" s="29">
        <f t="shared" si="3"/>
        <v>0</v>
      </c>
      <c r="O12" s="168"/>
      <c r="P12" s="31">
        <f t="shared" si="12"/>
        <v>4</v>
      </c>
      <c r="Q12" s="66" t="str">
        <f>Components!C12</f>
        <v> </v>
      </c>
      <c r="R12" s="68">
        <f t="shared" si="13"/>
        <v>0</v>
      </c>
      <c r="S12" s="68">
        <f t="shared" si="14"/>
        <v>-100</v>
      </c>
      <c r="T12" s="68">
        <f t="shared" si="15"/>
        <v>-250</v>
      </c>
      <c r="U12" s="68">
        <f t="shared" si="16"/>
        <v>-93.85671533852982</v>
      </c>
      <c r="V12" s="69">
        <f t="shared" si="4"/>
        <v>-92.91187646401626</v>
      </c>
      <c r="W12" s="68">
        <f t="shared" si="17"/>
        <v>94.97940008672039</v>
      </c>
      <c r="X12" s="68">
        <f t="shared" si="5"/>
        <v>93.97940008672039</v>
      </c>
      <c r="Y12" s="68">
        <f t="shared" si="18"/>
        <v>0</v>
      </c>
      <c r="Z12" s="68">
        <f t="shared" si="6"/>
        <v>-6.143284661470176</v>
      </c>
      <c r="AA12" s="68">
        <f t="shared" si="7"/>
        <v>150</v>
      </c>
      <c r="AB12" s="68">
        <f t="shared" si="19"/>
        <v>-0.8693040968523807</v>
      </c>
      <c r="AC12" s="68">
        <f t="shared" si="20"/>
        <v>99.48909830488145</v>
      </c>
      <c r="AD12" s="48"/>
    </row>
    <row r="13" spans="1:30" ht="12.75">
      <c r="A13" s="48"/>
      <c r="B13" s="26">
        <f t="shared" si="8"/>
        <v>5</v>
      </c>
      <c r="C13" s="27" t="str">
        <f>Components!C13</f>
        <v> </v>
      </c>
      <c r="D13" s="28">
        <f>Components!D13+Components!G13*('Control Panel'!$C$11-25)+MinMax!D13</f>
        <v>0</v>
      </c>
      <c r="E13" s="28">
        <f>Components!E13+Components!H13*('Control Panel'!$C$11-25)+MinMax!G13</f>
        <v>100</v>
      </c>
      <c r="F13" s="28">
        <f t="shared" si="0"/>
        <v>103</v>
      </c>
      <c r="G13" s="29">
        <f>Components!F13+Components!I13*('Control Panel'!$C$11-25)+MinMax!I13</f>
        <v>0</v>
      </c>
      <c r="H13" s="29">
        <f t="shared" si="9"/>
        <v>0</v>
      </c>
      <c r="I13" s="29">
        <f t="shared" si="10"/>
        <v>0</v>
      </c>
      <c r="J13" s="29">
        <f t="shared" si="11"/>
        <v>0</v>
      </c>
      <c r="K13" s="29">
        <f t="shared" si="1"/>
        <v>0</v>
      </c>
      <c r="L13" s="29">
        <f t="shared" si="2"/>
        <v>0</v>
      </c>
      <c r="M13" s="29">
        <f t="shared" si="3"/>
        <v>0</v>
      </c>
      <c r="O13" s="168"/>
      <c r="P13" s="31">
        <f t="shared" si="12"/>
        <v>5</v>
      </c>
      <c r="Q13" s="66" t="str">
        <f>Components!C13</f>
        <v> </v>
      </c>
      <c r="R13" s="68">
        <f t="shared" si="13"/>
        <v>0</v>
      </c>
      <c r="S13" s="68">
        <f t="shared" si="14"/>
        <v>-100</v>
      </c>
      <c r="T13" s="68">
        <f t="shared" si="15"/>
        <v>-250</v>
      </c>
      <c r="U13" s="68">
        <f t="shared" si="16"/>
        <v>-93.85671533852982</v>
      </c>
      <c r="V13" s="69">
        <f t="shared" si="4"/>
        <v>-92.91187646401626</v>
      </c>
      <c r="W13" s="68">
        <f t="shared" si="17"/>
        <v>94.01029995663984</v>
      </c>
      <c r="X13" s="68">
        <f t="shared" si="5"/>
        <v>93.01029995663984</v>
      </c>
      <c r="Y13" s="68">
        <f t="shared" si="18"/>
        <v>0</v>
      </c>
      <c r="Z13" s="68">
        <f t="shared" si="6"/>
        <v>-6.143284661470176</v>
      </c>
      <c r="AA13" s="68">
        <f t="shared" si="7"/>
        <v>150</v>
      </c>
      <c r="AB13" s="68">
        <f t="shared" si="19"/>
        <v>-0.7179318848854854</v>
      </c>
      <c r="AC13" s="68">
        <f t="shared" si="20"/>
        <v>98.77116641999596</v>
      </c>
      <c r="AD13" s="48"/>
    </row>
    <row r="14" spans="1:30" ht="12.75">
      <c r="A14" s="48"/>
      <c r="B14" s="26">
        <f t="shared" si="8"/>
        <v>6</v>
      </c>
      <c r="C14" s="27" t="str">
        <f>Components!C14</f>
        <v> </v>
      </c>
      <c r="D14" s="28">
        <f>Components!D14+Components!G14*('Control Panel'!$C$11-25)+MinMax!D14</f>
        <v>0</v>
      </c>
      <c r="E14" s="28">
        <f>Components!E14+Components!H14*('Control Panel'!$C$11-25)+MinMax!G14</f>
        <v>100</v>
      </c>
      <c r="F14" s="28">
        <f t="shared" si="0"/>
        <v>103</v>
      </c>
      <c r="G14" s="29">
        <f>Components!F14+Components!I14*('Control Panel'!$C$11-25)+MinMax!I14</f>
        <v>0</v>
      </c>
      <c r="H14" s="29">
        <f t="shared" si="9"/>
        <v>0</v>
      </c>
      <c r="I14" s="29">
        <f t="shared" si="10"/>
        <v>0</v>
      </c>
      <c r="J14" s="29">
        <f t="shared" si="11"/>
        <v>0</v>
      </c>
      <c r="K14" s="29">
        <f t="shared" si="1"/>
        <v>0</v>
      </c>
      <c r="L14" s="29">
        <f t="shared" si="2"/>
        <v>0</v>
      </c>
      <c r="M14" s="29">
        <f t="shared" si="3"/>
        <v>0</v>
      </c>
      <c r="O14" s="168"/>
      <c r="P14" s="31">
        <f t="shared" si="12"/>
        <v>6</v>
      </c>
      <c r="Q14" s="66" t="str">
        <f>Components!C14</f>
        <v> </v>
      </c>
      <c r="R14" s="68">
        <f t="shared" si="13"/>
        <v>0</v>
      </c>
      <c r="S14" s="68">
        <f t="shared" si="14"/>
        <v>-100</v>
      </c>
      <c r="T14" s="68">
        <f t="shared" si="15"/>
        <v>-250</v>
      </c>
      <c r="U14" s="68">
        <f t="shared" si="16"/>
        <v>-93.85671533852982</v>
      </c>
      <c r="V14" s="69">
        <f t="shared" si="4"/>
        <v>-92.91187646401626</v>
      </c>
      <c r="W14" s="68">
        <f t="shared" si="17"/>
        <v>93.21848749616362</v>
      </c>
      <c r="X14" s="68">
        <f t="shared" si="5"/>
        <v>92.21848749616362</v>
      </c>
      <c r="Y14" s="68">
        <f t="shared" si="18"/>
        <v>0</v>
      </c>
      <c r="Z14" s="68">
        <f t="shared" si="6"/>
        <v>-6.143284661470176</v>
      </c>
      <c r="AA14" s="68">
        <f t="shared" si="7"/>
        <v>150</v>
      </c>
      <c r="AB14" s="68">
        <f t="shared" si="19"/>
        <v>-0.612300395404862</v>
      </c>
      <c r="AC14" s="68">
        <f t="shared" si="20"/>
        <v>98.1588660245911</v>
      </c>
      <c r="AD14" s="48"/>
    </row>
    <row r="15" spans="1:30" ht="12.75">
      <c r="A15" s="48"/>
      <c r="B15" s="26">
        <f t="shared" si="8"/>
        <v>7</v>
      </c>
      <c r="C15" s="27" t="str">
        <f>Components!C15</f>
        <v> </v>
      </c>
      <c r="D15" s="28">
        <f>Components!D15+Components!G15*('Control Panel'!$C$11-25)+MinMax!D15</f>
        <v>0</v>
      </c>
      <c r="E15" s="28">
        <f>Components!E15+Components!H15*('Control Panel'!$C$11-25)+MinMax!G15</f>
        <v>100</v>
      </c>
      <c r="F15" s="28">
        <f t="shared" si="0"/>
        <v>103</v>
      </c>
      <c r="G15" s="29">
        <f>Components!F15+Components!I15*('Control Panel'!$C$11-25)+MinMax!I15</f>
        <v>0</v>
      </c>
      <c r="H15" s="29">
        <f t="shared" si="9"/>
        <v>0</v>
      </c>
      <c r="I15" s="29">
        <f t="shared" si="10"/>
        <v>0</v>
      </c>
      <c r="J15" s="29">
        <f t="shared" si="11"/>
        <v>0</v>
      </c>
      <c r="K15" s="29">
        <f t="shared" si="1"/>
        <v>0</v>
      </c>
      <c r="L15" s="29">
        <f t="shared" si="2"/>
        <v>0</v>
      </c>
      <c r="M15" s="29">
        <f t="shared" si="3"/>
        <v>0</v>
      </c>
      <c r="O15" s="168"/>
      <c r="P15" s="31">
        <f t="shared" si="12"/>
        <v>7</v>
      </c>
      <c r="Q15" s="66" t="str">
        <f>Components!C15</f>
        <v> </v>
      </c>
      <c r="R15" s="68">
        <f t="shared" si="13"/>
        <v>0</v>
      </c>
      <c r="S15" s="68">
        <f t="shared" si="14"/>
        <v>-100</v>
      </c>
      <c r="T15" s="68">
        <f t="shared" si="15"/>
        <v>-250</v>
      </c>
      <c r="U15" s="68">
        <f t="shared" si="16"/>
        <v>-93.85671533852982</v>
      </c>
      <c r="V15" s="69">
        <f t="shared" si="4"/>
        <v>-92.91187646401626</v>
      </c>
      <c r="W15" s="68">
        <f t="shared" si="17"/>
        <v>92.54901959985747</v>
      </c>
      <c r="X15" s="68">
        <f t="shared" si="5"/>
        <v>91.54901959985747</v>
      </c>
      <c r="Y15" s="68">
        <f t="shared" si="18"/>
        <v>0</v>
      </c>
      <c r="Z15" s="68">
        <f t="shared" si="6"/>
        <v>-6.143284661470176</v>
      </c>
      <c r="AA15" s="68">
        <f t="shared" si="7"/>
        <v>150</v>
      </c>
      <c r="AB15" s="68">
        <f t="shared" si="19"/>
        <v>-0.5342054899977134</v>
      </c>
      <c r="AC15" s="68">
        <f t="shared" si="20"/>
        <v>97.62466053459339</v>
      </c>
      <c r="AD15" s="48"/>
    </row>
    <row r="16" spans="1:30" ht="12.75">
      <c r="A16" s="48"/>
      <c r="B16" s="26">
        <f t="shared" si="8"/>
        <v>8</v>
      </c>
      <c r="C16" s="27" t="str">
        <f>Components!C16</f>
        <v> </v>
      </c>
      <c r="D16" s="28">
        <f>Components!D16+Components!G16*('Control Panel'!$C$11-25)+MinMax!D16</f>
        <v>0</v>
      </c>
      <c r="E16" s="28">
        <f>Components!E16+Components!H16*('Control Panel'!$C$11-25)+MinMax!G16</f>
        <v>100</v>
      </c>
      <c r="F16" s="28">
        <f t="shared" si="0"/>
        <v>103</v>
      </c>
      <c r="G16" s="29">
        <f>Components!F16+Components!I16*('Control Panel'!$C$11-25)+MinMax!I16</f>
        <v>0</v>
      </c>
      <c r="H16" s="29">
        <f t="shared" si="9"/>
        <v>0</v>
      </c>
      <c r="I16" s="29">
        <f t="shared" si="10"/>
        <v>0</v>
      </c>
      <c r="J16" s="29">
        <f t="shared" si="11"/>
        <v>0</v>
      </c>
      <c r="K16" s="29">
        <f t="shared" si="1"/>
        <v>0</v>
      </c>
      <c r="L16" s="29">
        <f t="shared" si="2"/>
        <v>0</v>
      </c>
      <c r="M16" s="29">
        <f t="shared" si="3"/>
        <v>0</v>
      </c>
      <c r="O16" s="168"/>
      <c r="P16" s="31">
        <f t="shared" si="12"/>
        <v>8</v>
      </c>
      <c r="Q16" s="66" t="str">
        <f>Components!C16</f>
        <v> </v>
      </c>
      <c r="R16" s="68">
        <f t="shared" si="13"/>
        <v>0</v>
      </c>
      <c r="S16" s="68">
        <f t="shared" si="14"/>
        <v>-100</v>
      </c>
      <c r="T16" s="68">
        <f t="shared" si="15"/>
        <v>-250</v>
      </c>
      <c r="U16" s="68">
        <f t="shared" si="16"/>
        <v>-93.85671533852982</v>
      </c>
      <c r="V16" s="69">
        <f t="shared" si="4"/>
        <v>-92.91187646401626</v>
      </c>
      <c r="W16" s="68">
        <f t="shared" si="17"/>
        <v>91.96910013008062</v>
      </c>
      <c r="X16" s="68">
        <f t="shared" si="5"/>
        <v>90.96910013008062</v>
      </c>
      <c r="Y16" s="68">
        <f t="shared" si="18"/>
        <v>0</v>
      </c>
      <c r="Z16" s="68">
        <f t="shared" si="6"/>
        <v>-6.143284661470176</v>
      </c>
      <c r="AA16" s="68">
        <f t="shared" si="7"/>
        <v>150</v>
      </c>
      <c r="AB16" s="68">
        <f t="shared" si="19"/>
        <v>-0.4740309652348224</v>
      </c>
      <c r="AC16" s="68">
        <f t="shared" si="20"/>
        <v>97.15062956935857</v>
      </c>
      <c r="AD16" s="48"/>
    </row>
    <row r="17" spans="1:30" ht="12.75">
      <c r="A17" s="48"/>
      <c r="B17" s="26">
        <f t="shared" si="8"/>
        <v>9</v>
      </c>
      <c r="C17" s="27" t="str">
        <f>Components!C17</f>
        <v> </v>
      </c>
      <c r="D17" s="28">
        <f>Components!D17+Components!G17*('Control Panel'!$C$11-25)+MinMax!D17</f>
        <v>0</v>
      </c>
      <c r="E17" s="28">
        <f>Components!E17+Components!H17*('Control Panel'!$C$11-25)+MinMax!G17</f>
        <v>100</v>
      </c>
      <c r="F17" s="28">
        <f t="shared" si="0"/>
        <v>103</v>
      </c>
      <c r="G17" s="29">
        <f>Components!F17+Components!I17*('Control Panel'!$C$11-25)+MinMax!I17</f>
        <v>0</v>
      </c>
      <c r="H17" s="29">
        <f t="shared" si="9"/>
        <v>0</v>
      </c>
      <c r="I17" s="29">
        <f t="shared" si="10"/>
        <v>0</v>
      </c>
      <c r="J17" s="29">
        <f t="shared" si="11"/>
        <v>0</v>
      </c>
      <c r="K17" s="29">
        <f t="shared" si="1"/>
        <v>0</v>
      </c>
      <c r="L17" s="29">
        <f t="shared" si="2"/>
        <v>0</v>
      </c>
      <c r="M17" s="29">
        <f t="shared" si="3"/>
        <v>0</v>
      </c>
      <c r="O17" s="168"/>
      <c r="P17" s="31">
        <f t="shared" si="12"/>
        <v>9</v>
      </c>
      <c r="Q17" s="66" t="str">
        <f>Components!C17</f>
        <v> </v>
      </c>
      <c r="R17" s="68">
        <f t="shared" si="13"/>
        <v>0</v>
      </c>
      <c r="S17" s="68">
        <f t="shared" si="14"/>
        <v>-100</v>
      </c>
      <c r="T17" s="68">
        <f t="shared" si="15"/>
        <v>-250</v>
      </c>
      <c r="U17" s="68">
        <f t="shared" si="16"/>
        <v>-93.85671533852982</v>
      </c>
      <c r="V17" s="69">
        <f t="shared" si="4"/>
        <v>-92.91187646401626</v>
      </c>
      <c r="W17" s="68">
        <f t="shared" si="17"/>
        <v>91.4575749056068</v>
      </c>
      <c r="X17" s="68">
        <f t="shared" si="5"/>
        <v>90.4575749056068</v>
      </c>
      <c r="Y17" s="68">
        <f t="shared" si="18"/>
        <v>0</v>
      </c>
      <c r="Z17" s="68">
        <f t="shared" si="6"/>
        <v>-6.143284661470176</v>
      </c>
      <c r="AA17" s="68">
        <f t="shared" si="7"/>
        <v>150</v>
      </c>
      <c r="AB17" s="68">
        <f t="shared" si="19"/>
        <v>-0.4261964294987062</v>
      </c>
      <c r="AC17" s="68">
        <f t="shared" si="20"/>
        <v>96.72443313985987</v>
      </c>
      <c r="AD17" s="48"/>
    </row>
    <row r="18" spans="1:30" ht="12.75">
      <c r="A18" s="48"/>
      <c r="B18" s="26">
        <f t="shared" si="8"/>
        <v>10</v>
      </c>
      <c r="C18" s="27" t="str">
        <f>Components!C18</f>
        <v> </v>
      </c>
      <c r="D18" s="28">
        <f>Components!D18+Components!G18*('Control Panel'!$C$11-25)+MinMax!D18</f>
        <v>0</v>
      </c>
      <c r="E18" s="28">
        <f>Components!E18+Components!H18*('Control Panel'!$C$11-25)+MinMax!G18</f>
        <v>100</v>
      </c>
      <c r="F18" s="28">
        <f t="shared" si="0"/>
        <v>103</v>
      </c>
      <c r="G18" s="29">
        <f>Components!F18+Components!I18*('Control Panel'!$C$11-25)+MinMax!I18</f>
        <v>0</v>
      </c>
      <c r="H18" s="29">
        <f t="shared" si="9"/>
        <v>0</v>
      </c>
      <c r="I18" s="29">
        <f t="shared" si="10"/>
        <v>0</v>
      </c>
      <c r="J18" s="29">
        <f t="shared" si="11"/>
        <v>0</v>
      </c>
      <c r="K18" s="29">
        <f t="shared" si="1"/>
        <v>0</v>
      </c>
      <c r="L18" s="29">
        <f t="shared" si="2"/>
        <v>0</v>
      </c>
      <c r="M18" s="29">
        <f t="shared" si="3"/>
        <v>0</v>
      </c>
      <c r="O18" s="168"/>
      <c r="P18" s="31">
        <f t="shared" si="12"/>
        <v>10</v>
      </c>
      <c r="Q18" s="66" t="str">
        <f>Components!C18</f>
        <v> </v>
      </c>
      <c r="R18" s="68">
        <f t="shared" si="13"/>
        <v>0</v>
      </c>
      <c r="S18" s="68">
        <f t="shared" si="14"/>
        <v>-100</v>
      </c>
      <c r="T18" s="68">
        <f t="shared" si="15"/>
        <v>-250</v>
      </c>
      <c r="U18" s="68">
        <f t="shared" si="16"/>
        <v>-93.85671533852982</v>
      </c>
      <c r="V18" s="69">
        <f t="shared" si="4"/>
        <v>-92.91187646401626</v>
      </c>
      <c r="W18" s="68">
        <f t="shared" si="17"/>
        <v>91.00000000000006</v>
      </c>
      <c r="X18" s="68">
        <f t="shared" si="5"/>
        <v>90.00000000000006</v>
      </c>
      <c r="Y18" s="68">
        <f t="shared" si="18"/>
        <v>0</v>
      </c>
      <c r="Z18" s="68">
        <f t="shared" si="6"/>
        <v>-6.143284661470176</v>
      </c>
      <c r="AA18" s="68">
        <f t="shared" si="7"/>
        <v>150</v>
      </c>
      <c r="AB18" s="68">
        <f t="shared" si="19"/>
        <v>-0.387232555823658</v>
      </c>
      <c r="AC18" s="68">
        <f t="shared" si="20"/>
        <v>96.33720058403621</v>
      </c>
      <c r="AD18" s="48"/>
    </row>
    <row r="19" spans="1:30" ht="12.75">
      <c r="A19" s="48"/>
      <c r="B19" s="26">
        <f t="shared" si="8"/>
        <v>11</v>
      </c>
      <c r="C19" s="27" t="str">
        <f>Components!C19</f>
        <v> </v>
      </c>
      <c r="D19" s="28">
        <f>Components!D19+Components!G19*('Control Panel'!$C$11-25)+MinMax!D19</f>
        <v>0</v>
      </c>
      <c r="E19" s="28">
        <f>Components!E19+Components!H19*('Control Panel'!$C$11-25)+MinMax!G19</f>
        <v>100</v>
      </c>
      <c r="F19" s="28">
        <f t="shared" si="0"/>
        <v>103</v>
      </c>
      <c r="G19" s="29">
        <f>Components!F19+Components!I19*('Control Panel'!$C$11-25)+MinMax!I19</f>
        <v>0</v>
      </c>
      <c r="H19" s="29">
        <f t="shared" si="9"/>
        <v>0</v>
      </c>
      <c r="I19" s="29">
        <f t="shared" si="10"/>
        <v>0</v>
      </c>
      <c r="J19" s="29">
        <f t="shared" si="11"/>
        <v>0</v>
      </c>
      <c r="K19" s="29">
        <f t="shared" si="1"/>
        <v>0</v>
      </c>
      <c r="L19" s="29">
        <f t="shared" si="2"/>
        <v>0</v>
      </c>
      <c r="M19" s="29">
        <f t="shared" si="3"/>
        <v>0</v>
      </c>
      <c r="O19" s="168"/>
      <c r="P19" s="31">
        <f t="shared" si="12"/>
        <v>11</v>
      </c>
      <c r="Q19" s="66" t="str">
        <f>Components!C19</f>
        <v> </v>
      </c>
      <c r="R19" s="68">
        <f t="shared" si="13"/>
        <v>0</v>
      </c>
      <c r="S19" s="68">
        <f t="shared" si="14"/>
        <v>-100</v>
      </c>
      <c r="T19" s="68">
        <f t="shared" si="15"/>
        <v>-250</v>
      </c>
      <c r="U19" s="68">
        <f t="shared" si="16"/>
        <v>-93.85671533852982</v>
      </c>
      <c r="V19" s="69">
        <f t="shared" si="4"/>
        <v>-92.91187646401626</v>
      </c>
      <c r="W19" s="68">
        <f t="shared" si="17"/>
        <v>90.5860731484178</v>
      </c>
      <c r="X19" s="68">
        <f t="shared" si="5"/>
        <v>89.5860731484178</v>
      </c>
      <c r="Y19" s="68">
        <f t="shared" si="18"/>
        <v>0</v>
      </c>
      <c r="Z19" s="68">
        <f t="shared" si="6"/>
        <v>-6.143284661470176</v>
      </c>
      <c r="AA19" s="68">
        <f t="shared" si="7"/>
        <v>150</v>
      </c>
      <c r="AB19" s="68">
        <f t="shared" si="19"/>
        <v>-0.3548653119291892</v>
      </c>
      <c r="AC19" s="68">
        <f t="shared" si="20"/>
        <v>95.98233527210702</v>
      </c>
      <c r="AD19" s="48"/>
    </row>
    <row r="20" spans="1:30" ht="12.75">
      <c r="A20" s="48"/>
      <c r="B20" s="26">
        <f t="shared" si="8"/>
        <v>12</v>
      </c>
      <c r="C20" s="27" t="str">
        <f>Components!C20</f>
        <v> </v>
      </c>
      <c r="D20" s="28">
        <f>Components!D20+Components!G20*('Control Panel'!$C$11-25)+MinMax!D20</f>
        <v>0</v>
      </c>
      <c r="E20" s="28">
        <f>Components!E20+Components!H20*('Control Panel'!$C$11-25)+MinMax!G20</f>
        <v>100</v>
      </c>
      <c r="F20" s="28">
        <f t="shared" si="0"/>
        <v>103</v>
      </c>
      <c r="G20" s="29">
        <f>Components!F20+Components!I20*('Control Panel'!$C$11-25)+MinMax!I20</f>
        <v>0</v>
      </c>
      <c r="H20" s="29">
        <f t="shared" si="9"/>
        <v>0</v>
      </c>
      <c r="I20" s="29">
        <f t="shared" si="10"/>
        <v>0</v>
      </c>
      <c r="J20" s="29">
        <f t="shared" si="11"/>
        <v>0</v>
      </c>
      <c r="K20" s="29">
        <f t="shared" si="1"/>
        <v>0</v>
      </c>
      <c r="L20" s="29">
        <f t="shared" si="2"/>
        <v>0</v>
      </c>
      <c r="M20" s="29">
        <f t="shared" si="3"/>
        <v>0</v>
      </c>
      <c r="O20" s="168"/>
      <c r="P20" s="31">
        <f t="shared" si="12"/>
        <v>12</v>
      </c>
      <c r="Q20" s="66" t="str">
        <f>Components!C20</f>
        <v> </v>
      </c>
      <c r="R20" s="68">
        <f t="shared" si="13"/>
        <v>0</v>
      </c>
      <c r="S20" s="68">
        <f t="shared" si="14"/>
        <v>-100</v>
      </c>
      <c r="T20" s="68">
        <f t="shared" si="15"/>
        <v>-250</v>
      </c>
      <c r="U20" s="68">
        <f t="shared" si="16"/>
        <v>-93.85671533852982</v>
      </c>
      <c r="V20" s="69">
        <f t="shared" si="4"/>
        <v>-92.91187646401626</v>
      </c>
      <c r="W20" s="68">
        <f t="shared" si="17"/>
        <v>90.2081875395238</v>
      </c>
      <c r="X20" s="68">
        <f t="shared" si="5"/>
        <v>89.2081875395238</v>
      </c>
      <c r="Y20" s="68">
        <f t="shared" si="18"/>
        <v>0</v>
      </c>
      <c r="Z20" s="68">
        <f t="shared" si="6"/>
        <v>-6.143284661470176</v>
      </c>
      <c r="AA20" s="68">
        <f t="shared" si="7"/>
        <v>150</v>
      </c>
      <c r="AB20" s="68">
        <f t="shared" si="19"/>
        <v>-0.3275402061088018</v>
      </c>
      <c r="AC20" s="68">
        <f t="shared" si="20"/>
        <v>95.65479506599821</v>
      </c>
      <c r="AD20" s="48"/>
    </row>
    <row r="21" spans="1:30" ht="12.75">
      <c r="A21" s="48"/>
      <c r="B21" s="26">
        <f t="shared" si="8"/>
        <v>13</v>
      </c>
      <c r="C21" s="27" t="str">
        <f>Components!C21</f>
        <v> </v>
      </c>
      <c r="D21" s="28">
        <f>Components!D21+Components!G21*('Control Panel'!$C$11-25)+MinMax!D21</f>
        <v>0</v>
      </c>
      <c r="E21" s="28">
        <f>Components!E21+Components!H21*('Control Panel'!$C$11-25)+MinMax!G21</f>
        <v>100</v>
      </c>
      <c r="F21" s="28">
        <f t="shared" si="0"/>
        <v>103</v>
      </c>
      <c r="G21" s="29">
        <f>Components!F21+Components!I21*('Control Panel'!$C$11-25)+MinMax!I21</f>
        <v>0</v>
      </c>
      <c r="H21" s="29">
        <f t="shared" si="9"/>
        <v>0</v>
      </c>
      <c r="I21" s="29">
        <f t="shared" si="10"/>
        <v>0</v>
      </c>
      <c r="J21" s="29">
        <f t="shared" si="11"/>
        <v>0</v>
      </c>
      <c r="K21" s="29">
        <f t="shared" si="1"/>
        <v>0</v>
      </c>
      <c r="L21" s="29">
        <f t="shared" si="2"/>
        <v>0</v>
      </c>
      <c r="M21" s="29">
        <f t="shared" si="3"/>
        <v>0</v>
      </c>
      <c r="O21" s="168"/>
      <c r="P21" s="31">
        <f t="shared" si="12"/>
        <v>13</v>
      </c>
      <c r="Q21" s="66" t="str">
        <f>Components!C21</f>
        <v> </v>
      </c>
      <c r="R21" s="68">
        <f t="shared" si="13"/>
        <v>0</v>
      </c>
      <c r="S21" s="68">
        <f t="shared" si="14"/>
        <v>-100</v>
      </c>
      <c r="T21" s="68">
        <f t="shared" si="15"/>
        <v>-250</v>
      </c>
      <c r="U21" s="68">
        <f t="shared" si="16"/>
        <v>-93.85671533852982</v>
      </c>
      <c r="V21" s="69">
        <f t="shared" si="4"/>
        <v>-92.91187646401626</v>
      </c>
      <c r="W21" s="68">
        <f t="shared" si="17"/>
        <v>89.86056647693168</v>
      </c>
      <c r="X21" s="68">
        <f t="shared" si="5"/>
        <v>88.86056647693168</v>
      </c>
      <c r="Y21" s="68">
        <f t="shared" si="18"/>
        <v>0</v>
      </c>
      <c r="Z21" s="68">
        <f t="shared" si="6"/>
        <v>-6.143284661470176</v>
      </c>
      <c r="AA21" s="68">
        <f t="shared" si="7"/>
        <v>150</v>
      </c>
      <c r="AB21" s="68">
        <f t="shared" si="19"/>
        <v>-0.30415762241467587</v>
      </c>
      <c r="AC21" s="68">
        <f t="shared" si="20"/>
        <v>95.35063744358354</v>
      </c>
      <c r="AD21" s="48"/>
    </row>
    <row r="22" spans="1:30" ht="12.75">
      <c r="A22" s="48"/>
      <c r="B22" s="26">
        <f t="shared" si="8"/>
        <v>14</v>
      </c>
      <c r="C22" s="27" t="str">
        <f>Components!C22</f>
        <v> </v>
      </c>
      <c r="D22" s="28">
        <f>Components!D22+Components!G22*('Control Panel'!$C$11-25)+MinMax!D22</f>
        <v>0</v>
      </c>
      <c r="E22" s="28">
        <f>Components!E22+Components!H22*('Control Panel'!$C$11-25)+MinMax!G22</f>
        <v>100</v>
      </c>
      <c r="F22" s="28">
        <f t="shared" si="0"/>
        <v>103</v>
      </c>
      <c r="G22" s="29">
        <f>Components!F22+Components!I22*('Control Panel'!$C$11-25)+MinMax!I22</f>
        <v>0</v>
      </c>
      <c r="H22" s="29">
        <f t="shared" si="9"/>
        <v>0</v>
      </c>
      <c r="I22" s="29">
        <f t="shared" si="10"/>
        <v>0</v>
      </c>
      <c r="J22" s="29">
        <f t="shared" si="11"/>
        <v>0</v>
      </c>
      <c r="K22" s="29">
        <f t="shared" si="1"/>
        <v>0</v>
      </c>
      <c r="L22" s="29">
        <f t="shared" si="2"/>
        <v>0</v>
      </c>
      <c r="M22" s="29">
        <f t="shared" si="3"/>
        <v>0</v>
      </c>
      <c r="O22" s="168"/>
      <c r="P22" s="31">
        <f t="shared" si="12"/>
        <v>14</v>
      </c>
      <c r="Q22" s="66" t="str">
        <f>Components!C22</f>
        <v> </v>
      </c>
      <c r="R22" s="68">
        <f t="shared" si="13"/>
        <v>0</v>
      </c>
      <c r="S22" s="68">
        <f t="shared" si="14"/>
        <v>-100</v>
      </c>
      <c r="T22" s="68">
        <f t="shared" si="15"/>
        <v>-250</v>
      </c>
      <c r="U22" s="68">
        <f t="shared" si="16"/>
        <v>-93.85671533852982</v>
      </c>
      <c r="V22" s="69">
        <f t="shared" si="4"/>
        <v>-92.91187646401626</v>
      </c>
      <c r="W22" s="68">
        <f t="shared" si="17"/>
        <v>89.53871964321769</v>
      </c>
      <c r="X22" s="68">
        <f t="shared" si="5"/>
        <v>88.53871964321769</v>
      </c>
      <c r="Y22" s="68">
        <f t="shared" si="18"/>
        <v>0</v>
      </c>
      <c r="Z22" s="68">
        <f t="shared" si="6"/>
        <v>-6.143284661470176</v>
      </c>
      <c r="AA22" s="68">
        <f t="shared" si="7"/>
        <v>150</v>
      </c>
      <c r="AB22" s="68">
        <f t="shared" si="19"/>
        <v>-0.2839172672389606</v>
      </c>
      <c r="AC22" s="68">
        <f t="shared" si="20"/>
        <v>95.06672017634457</v>
      </c>
      <c r="AD22" s="48"/>
    </row>
    <row r="23" spans="1:30" ht="12.75">
      <c r="A23" s="48"/>
      <c r="B23" s="26">
        <f t="shared" si="8"/>
        <v>15</v>
      </c>
      <c r="C23" s="27" t="str">
        <f>Components!C23</f>
        <v> </v>
      </c>
      <c r="D23" s="28">
        <f>Components!D23+Components!G23*('Control Panel'!$C$11-25)+MinMax!D23</f>
        <v>0</v>
      </c>
      <c r="E23" s="28">
        <f>Components!E23+Components!H23*('Control Panel'!$C$11-25)+MinMax!G23</f>
        <v>100</v>
      </c>
      <c r="F23" s="28">
        <f t="shared" si="0"/>
        <v>103</v>
      </c>
      <c r="G23" s="29">
        <f>Components!F23+Components!I23*('Control Panel'!$C$11-25)+MinMax!I23</f>
        <v>0</v>
      </c>
      <c r="H23" s="29">
        <f t="shared" si="9"/>
        <v>0</v>
      </c>
      <c r="I23" s="29">
        <f t="shared" si="10"/>
        <v>0</v>
      </c>
      <c r="J23" s="29">
        <f t="shared" si="11"/>
        <v>0</v>
      </c>
      <c r="K23" s="29">
        <f t="shared" si="1"/>
        <v>0</v>
      </c>
      <c r="L23" s="29">
        <f t="shared" si="2"/>
        <v>0</v>
      </c>
      <c r="M23" s="29">
        <f t="shared" si="3"/>
        <v>0</v>
      </c>
      <c r="O23" s="168"/>
      <c r="P23" s="31">
        <f t="shared" si="12"/>
        <v>15</v>
      </c>
      <c r="Q23" s="66" t="str">
        <f>Components!C23</f>
        <v> </v>
      </c>
      <c r="R23" s="68">
        <f t="shared" si="13"/>
        <v>0</v>
      </c>
      <c r="S23" s="68">
        <f t="shared" si="14"/>
        <v>-100</v>
      </c>
      <c r="T23" s="68">
        <f t="shared" si="15"/>
        <v>-250</v>
      </c>
      <c r="U23" s="68">
        <f t="shared" si="16"/>
        <v>-93.85671533852982</v>
      </c>
      <c r="V23" s="69">
        <f t="shared" si="4"/>
        <v>-92.91187646401626</v>
      </c>
      <c r="W23" s="68">
        <f t="shared" si="17"/>
        <v>89.23908740944326</v>
      </c>
      <c r="X23" s="68">
        <f t="shared" si="5"/>
        <v>88.23908740944326</v>
      </c>
      <c r="Y23" s="68">
        <f t="shared" si="18"/>
        <v>0</v>
      </c>
      <c r="Z23" s="68">
        <f t="shared" si="6"/>
        <v>-6.143284661470176</v>
      </c>
      <c r="AA23" s="68">
        <f t="shared" si="7"/>
        <v>150</v>
      </c>
      <c r="AB23" s="68">
        <f t="shared" si="19"/>
        <v>-0.26622251572677785</v>
      </c>
      <c r="AC23" s="68">
        <f t="shared" si="20"/>
        <v>94.8004976606178</v>
      </c>
      <c r="AD23" s="48"/>
    </row>
    <row r="24" spans="1:30" ht="12.75">
      <c r="A24" s="48"/>
      <c r="B24" s="26">
        <f t="shared" si="8"/>
        <v>16</v>
      </c>
      <c r="C24" s="27" t="str">
        <f>Components!C24</f>
        <v> </v>
      </c>
      <c r="D24" s="28">
        <f>Components!D24+Components!G24*('Control Panel'!$C$11-25)+MinMax!D24</f>
        <v>0</v>
      </c>
      <c r="E24" s="28">
        <f>Components!E24+Components!H24*('Control Panel'!$C$11-25)+MinMax!G24</f>
        <v>100</v>
      </c>
      <c r="F24" s="28">
        <f t="shared" si="0"/>
        <v>103</v>
      </c>
      <c r="G24" s="29">
        <f>Components!F24+Components!I24*('Control Panel'!$C$11-25)+MinMax!I24</f>
        <v>0</v>
      </c>
      <c r="H24" s="29">
        <f t="shared" si="9"/>
        <v>0</v>
      </c>
      <c r="I24" s="29">
        <f t="shared" si="10"/>
        <v>0</v>
      </c>
      <c r="J24" s="29">
        <f t="shared" si="11"/>
        <v>0</v>
      </c>
      <c r="K24" s="29">
        <f t="shared" si="1"/>
        <v>0</v>
      </c>
      <c r="L24" s="29">
        <f t="shared" si="2"/>
        <v>0</v>
      </c>
      <c r="M24" s="29">
        <f t="shared" si="3"/>
        <v>0</v>
      </c>
      <c r="O24" s="168"/>
      <c r="P24" s="31">
        <f t="shared" si="12"/>
        <v>16</v>
      </c>
      <c r="Q24" s="66" t="str">
        <f>Components!C24</f>
        <v> </v>
      </c>
      <c r="R24" s="68">
        <f t="shared" si="13"/>
        <v>0</v>
      </c>
      <c r="S24" s="68">
        <f t="shared" si="14"/>
        <v>-100</v>
      </c>
      <c r="T24" s="68">
        <f t="shared" si="15"/>
        <v>-250</v>
      </c>
      <c r="U24" s="68">
        <f t="shared" si="16"/>
        <v>-93.85671533852982</v>
      </c>
      <c r="V24" s="69">
        <f t="shared" si="4"/>
        <v>-92.91187646401626</v>
      </c>
      <c r="W24" s="68">
        <f t="shared" si="17"/>
        <v>88.95880017344082</v>
      </c>
      <c r="X24" s="68">
        <f t="shared" si="5"/>
        <v>87.95880017344082</v>
      </c>
      <c r="Y24" s="68">
        <f t="shared" si="18"/>
        <v>0</v>
      </c>
      <c r="Z24" s="68">
        <f t="shared" si="6"/>
        <v>-6.143284661470176</v>
      </c>
      <c r="AA24" s="68">
        <f t="shared" si="7"/>
        <v>150</v>
      </c>
      <c r="AB24" s="68">
        <f t="shared" si="19"/>
        <v>-0.2506193190589064</v>
      </c>
      <c r="AC24" s="68">
        <f t="shared" si="20"/>
        <v>94.54987834155888</v>
      </c>
      <c r="AD24" s="48"/>
    </row>
    <row r="25" spans="1:30" ht="12.75">
      <c r="A25" s="48"/>
      <c r="B25" s="26">
        <f t="shared" si="8"/>
        <v>17</v>
      </c>
      <c r="C25" s="27" t="str">
        <f>Components!C25</f>
        <v> </v>
      </c>
      <c r="D25" s="28">
        <f>Components!D25+Components!G25*('Control Panel'!$C$11-25)+MinMax!D25</f>
        <v>0</v>
      </c>
      <c r="E25" s="28">
        <f>Components!E25+Components!H25*('Control Panel'!$C$11-25)+MinMax!G25</f>
        <v>100</v>
      </c>
      <c r="F25" s="28">
        <f t="shared" si="0"/>
        <v>103</v>
      </c>
      <c r="G25" s="29">
        <f>Components!F25+Components!I25*('Control Panel'!$C$11-25)+MinMax!I25</f>
        <v>0</v>
      </c>
      <c r="H25" s="29">
        <f t="shared" si="9"/>
        <v>0</v>
      </c>
      <c r="I25" s="29">
        <f t="shared" si="10"/>
        <v>0</v>
      </c>
      <c r="J25" s="29">
        <f t="shared" si="11"/>
        <v>0</v>
      </c>
      <c r="K25" s="29">
        <f t="shared" si="1"/>
        <v>0</v>
      </c>
      <c r="L25" s="29">
        <f t="shared" si="2"/>
        <v>0</v>
      </c>
      <c r="M25" s="29">
        <f t="shared" si="3"/>
        <v>0</v>
      </c>
      <c r="O25" s="168"/>
      <c r="P25" s="31">
        <f t="shared" si="12"/>
        <v>17</v>
      </c>
      <c r="Q25" s="66" t="str">
        <f>Components!C25</f>
        <v> </v>
      </c>
      <c r="R25" s="68">
        <f t="shared" si="13"/>
        <v>0</v>
      </c>
      <c r="S25" s="68">
        <f t="shared" si="14"/>
        <v>-100</v>
      </c>
      <c r="T25" s="68">
        <f t="shared" si="15"/>
        <v>-250</v>
      </c>
      <c r="U25" s="68">
        <f t="shared" si="16"/>
        <v>-93.85671533852982</v>
      </c>
      <c r="V25" s="69">
        <f t="shared" si="4"/>
        <v>-92.91187646401626</v>
      </c>
      <c r="W25" s="68">
        <f t="shared" si="17"/>
        <v>88.69551078621733</v>
      </c>
      <c r="X25" s="68">
        <f t="shared" si="5"/>
        <v>87.69551078621733</v>
      </c>
      <c r="Y25" s="68">
        <f t="shared" si="18"/>
        <v>0</v>
      </c>
      <c r="Z25" s="68">
        <f t="shared" si="6"/>
        <v>-6.143284661470176</v>
      </c>
      <c r="AA25" s="68">
        <f t="shared" si="7"/>
        <v>150</v>
      </c>
      <c r="AB25" s="68">
        <f t="shared" si="19"/>
        <v>-0.23675590500602023</v>
      </c>
      <c r="AC25" s="68">
        <f t="shared" si="20"/>
        <v>94.31312243655286</v>
      </c>
      <c r="AD25" s="48"/>
    </row>
    <row r="26" spans="1:30" ht="12.75">
      <c r="A26" s="48"/>
      <c r="B26" s="26">
        <f t="shared" si="8"/>
        <v>18</v>
      </c>
      <c r="C26" s="27" t="str">
        <f>Components!C26</f>
        <v> </v>
      </c>
      <c r="D26" s="28">
        <f>Components!D26+Components!G26*('Control Panel'!$C$11-25)+MinMax!D26</f>
        <v>0</v>
      </c>
      <c r="E26" s="28">
        <f>Components!E26+Components!H26*('Control Panel'!$C$11-25)+MinMax!G26</f>
        <v>100</v>
      </c>
      <c r="F26" s="28">
        <f t="shared" si="0"/>
        <v>103</v>
      </c>
      <c r="G26" s="29">
        <f>Components!F26+Components!I26*('Control Panel'!$C$11-25)+MinMax!I26</f>
        <v>0</v>
      </c>
      <c r="H26" s="29">
        <f t="shared" si="9"/>
        <v>0</v>
      </c>
      <c r="I26" s="29">
        <f t="shared" si="10"/>
        <v>0</v>
      </c>
      <c r="J26" s="29">
        <f t="shared" si="11"/>
        <v>0</v>
      </c>
      <c r="K26" s="29">
        <f t="shared" si="1"/>
        <v>0</v>
      </c>
      <c r="L26" s="29">
        <f t="shared" si="2"/>
        <v>0</v>
      </c>
      <c r="M26" s="29">
        <f t="shared" si="3"/>
        <v>0</v>
      </c>
      <c r="O26" s="168"/>
      <c r="P26" s="31">
        <f t="shared" si="12"/>
        <v>18</v>
      </c>
      <c r="Q26" s="66" t="str">
        <f>Components!C26</f>
        <v> </v>
      </c>
      <c r="R26" s="68">
        <f t="shared" si="13"/>
        <v>0</v>
      </c>
      <c r="S26" s="68">
        <f t="shared" si="14"/>
        <v>-100</v>
      </c>
      <c r="T26" s="68">
        <f t="shared" si="15"/>
        <v>-250</v>
      </c>
      <c r="U26" s="68">
        <f t="shared" si="16"/>
        <v>-93.85671533852982</v>
      </c>
      <c r="V26" s="69">
        <f t="shared" si="4"/>
        <v>-92.91187646401626</v>
      </c>
      <c r="W26" s="68">
        <f t="shared" si="17"/>
        <v>88.44727494896702</v>
      </c>
      <c r="X26" s="68">
        <f t="shared" si="5"/>
        <v>87.44727494896702</v>
      </c>
      <c r="Y26" s="68">
        <f t="shared" si="18"/>
        <v>0</v>
      </c>
      <c r="Z26" s="68">
        <f t="shared" si="6"/>
        <v>-6.143284661470176</v>
      </c>
      <c r="AA26" s="68">
        <f t="shared" si="7"/>
        <v>150</v>
      </c>
      <c r="AB26" s="68">
        <f t="shared" si="19"/>
        <v>-0.22435544399616997</v>
      </c>
      <c r="AC26" s="68">
        <f t="shared" si="20"/>
        <v>94.08876699255669</v>
      </c>
      <c r="AD26" s="48"/>
    </row>
    <row r="27" spans="1:30" ht="12.75">
      <c r="A27" s="48"/>
      <c r="B27" s="26">
        <f t="shared" si="8"/>
        <v>19</v>
      </c>
      <c r="C27" s="27" t="str">
        <f>Components!C27</f>
        <v> </v>
      </c>
      <c r="D27" s="28">
        <f>Components!D27+Components!G27*('Control Panel'!$C$11-25)+MinMax!D27</f>
        <v>0</v>
      </c>
      <c r="E27" s="28">
        <f>Components!E27+Components!H27*('Control Panel'!$C$11-25)+MinMax!G27</f>
        <v>100</v>
      </c>
      <c r="F27" s="28">
        <f t="shared" si="0"/>
        <v>103</v>
      </c>
      <c r="G27" s="29">
        <f>Components!F27+Components!I27*('Control Panel'!$C$11-25)+MinMax!I27</f>
        <v>0</v>
      </c>
      <c r="H27" s="29">
        <f t="shared" si="9"/>
        <v>0</v>
      </c>
      <c r="I27" s="29">
        <f t="shared" si="10"/>
        <v>0</v>
      </c>
      <c r="J27" s="29">
        <f t="shared" si="11"/>
        <v>0</v>
      </c>
      <c r="K27" s="29">
        <f t="shared" si="1"/>
        <v>0</v>
      </c>
      <c r="L27" s="29">
        <f t="shared" si="2"/>
        <v>0</v>
      </c>
      <c r="M27" s="29">
        <f t="shared" si="3"/>
        <v>0</v>
      </c>
      <c r="O27" s="168"/>
      <c r="P27" s="31">
        <f t="shared" si="12"/>
        <v>19</v>
      </c>
      <c r="Q27" s="66" t="str">
        <f>Components!C27</f>
        <v> </v>
      </c>
      <c r="R27" s="68">
        <f t="shared" si="13"/>
        <v>0</v>
      </c>
      <c r="S27" s="68">
        <f t="shared" si="14"/>
        <v>-100</v>
      </c>
      <c r="T27" s="68">
        <f t="shared" si="15"/>
        <v>-250</v>
      </c>
      <c r="U27" s="68">
        <f t="shared" si="16"/>
        <v>-93.85671533852982</v>
      </c>
      <c r="V27" s="69">
        <f t="shared" si="4"/>
        <v>-92.91187646401626</v>
      </c>
      <c r="W27" s="68">
        <f t="shared" si="17"/>
        <v>88.2124639904718</v>
      </c>
      <c r="X27" s="68">
        <f t="shared" si="5"/>
        <v>87.2124639904718</v>
      </c>
      <c r="Y27" s="68">
        <f t="shared" si="18"/>
        <v>0</v>
      </c>
      <c r="Z27" s="68">
        <f t="shared" si="6"/>
        <v>-6.143284661470176</v>
      </c>
      <c r="AA27" s="68">
        <f t="shared" si="7"/>
        <v>150</v>
      </c>
      <c r="AB27" s="68">
        <f t="shared" si="19"/>
        <v>-0.2131970536786258</v>
      </c>
      <c r="AC27" s="68">
        <f t="shared" si="20"/>
        <v>93.87556993887806</v>
      </c>
      <c r="AD27" s="48"/>
    </row>
    <row r="28" spans="1:30" ht="12.75">
      <c r="A28" s="48"/>
      <c r="B28" s="26">
        <f t="shared" si="8"/>
        <v>20</v>
      </c>
      <c r="C28" s="27" t="str">
        <f>Components!C28</f>
        <v> </v>
      </c>
      <c r="D28" s="28">
        <f>Components!D28+Components!G28*('Control Panel'!$C$11-25)+MinMax!D28</f>
        <v>0</v>
      </c>
      <c r="E28" s="28">
        <f>Components!E28+Components!H28*('Control Panel'!$C$11-25)+MinMax!G28</f>
        <v>100</v>
      </c>
      <c r="F28" s="28">
        <f t="shared" si="0"/>
        <v>103</v>
      </c>
      <c r="G28" s="29">
        <f>Components!F28+Components!I28*('Control Panel'!$C$11-25)+MinMax!I28</f>
        <v>0</v>
      </c>
      <c r="H28" s="29">
        <f t="shared" si="9"/>
        <v>0</v>
      </c>
      <c r="I28" s="29">
        <f t="shared" si="10"/>
        <v>0</v>
      </c>
      <c r="J28" s="29">
        <f t="shared" si="11"/>
        <v>0</v>
      </c>
      <c r="K28" s="29">
        <f t="shared" si="1"/>
        <v>0</v>
      </c>
      <c r="L28" s="29">
        <f t="shared" si="2"/>
        <v>0</v>
      </c>
      <c r="M28" s="29">
        <f t="shared" si="3"/>
        <v>0</v>
      </c>
      <c r="O28" s="168"/>
      <c r="P28" s="31">
        <f t="shared" si="12"/>
        <v>20</v>
      </c>
      <c r="Q28" s="66" t="str">
        <f>Components!C28</f>
        <v> </v>
      </c>
      <c r="R28" s="68">
        <f t="shared" si="13"/>
        <v>0</v>
      </c>
      <c r="S28" s="68">
        <f t="shared" si="14"/>
        <v>-100</v>
      </c>
      <c r="T28" s="68">
        <f t="shared" si="15"/>
        <v>-250</v>
      </c>
      <c r="U28" s="68">
        <f t="shared" si="16"/>
        <v>-93.85671533852982</v>
      </c>
      <c r="V28" s="69">
        <f t="shared" si="4"/>
        <v>-92.91187646401626</v>
      </c>
      <c r="W28" s="68">
        <f t="shared" si="17"/>
        <v>87.98970004336029</v>
      </c>
      <c r="X28" s="68">
        <f t="shared" si="5"/>
        <v>86.98970004336029</v>
      </c>
      <c r="Y28" s="68">
        <f t="shared" si="18"/>
        <v>0</v>
      </c>
      <c r="Z28" s="68">
        <f t="shared" si="6"/>
        <v>-6.143284661470176</v>
      </c>
      <c r="AA28" s="68">
        <f t="shared" si="7"/>
        <v>150</v>
      </c>
      <c r="AB28" s="68">
        <f t="shared" si="19"/>
        <v>-0.20310231316020746</v>
      </c>
      <c r="AC28" s="68">
        <f t="shared" si="20"/>
        <v>93.67246762571786</v>
      </c>
      <c r="AD28" s="48"/>
    </row>
    <row r="29" spans="1:30" ht="12.75">
      <c r="A29" s="48"/>
      <c r="B29" s="26">
        <f t="shared" si="8"/>
        <v>21</v>
      </c>
      <c r="C29" s="27" t="str">
        <f>Components!C29</f>
        <v> </v>
      </c>
      <c r="D29" s="28">
        <f>Components!D29+Components!G29*('Control Panel'!$C$11-25)+MinMax!D29</f>
        <v>0</v>
      </c>
      <c r="E29" s="28">
        <f>Components!E29+Components!H29*('Control Panel'!$C$11-25)+MinMax!G29</f>
        <v>100</v>
      </c>
      <c r="F29" s="28">
        <f t="shared" si="0"/>
        <v>103</v>
      </c>
      <c r="G29" s="29">
        <f>Components!F29+Components!I29*('Control Panel'!$C$11-25)+MinMax!I29</f>
        <v>0</v>
      </c>
      <c r="H29" s="29">
        <f t="shared" si="9"/>
        <v>0</v>
      </c>
      <c r="I29" s="29">
        <f t="shared" si="10"/>
        <v>0</v>
      </c>
      <c r="J29" s="29">
        <f t="shared" si="11"/>
        <v>0</v>
      </c>
      <c r="K29" s="29">
        <f t="shared" si="1"/>
        <v>0</v>
      </c>
      <c r="L29" s="29">
        <f t="shared" si="2"/>
        <v>0</v>
      </c>
      <c r="M29" s="29">
        <f t="shared" si="3"/>
        <v>0</v>
      </c>
      <c r="O29" s="168"/>
      <c r="P29" s="31">
        <f t="shared" si="12"/>
        <v>21</v>
      </c>
      <c r="Q29" s="66" t="str">
        <f>Components!C29</f>
        <v> </v>
      </c>
      <c r="R29" s="68">
        <f t="shared" si="13"/>
        <v>0</v>
      </c>
      <c r="S29" s="68">
        <f t="shared" si="14"/>
        <v>-100</v>
      </c>
      <c r="T29" s="68">
        <f t="shared" si="15"/>
        <v>-250</v>
      </c>
      <c r="U29" s="68">
        <f t="shared" si="16"/>
        <v>-93.85671533852982</v>
      </c>
      <c r="V29" s="69">
        <f t="shared" si="4"/>
        <v>-92.91187646401626</v>
      </c>
      <c r="W29" s="68">
        <f t="shared" si="17"/>
        <v>87.7778070526609</v>
      </c>
      <c r="X29" s="68">
        <f t="shared" si="5"/>
        <v>86.7778070526609</v>
      </c>
      <c r="Y29" s="68">
        <f t="shared" si="18"/>
        <v>0</v>
      </c>
      <c r="Z29" s="68">
        <f t="shared" si="6"/>
        <v>-6.143284661470176</v>
      </c>
      <c r="AA29" s="68">
        <f t="shared" si="7"/>
        <v>150</v>
      </c>
      <c r="AB29" s="68">
        <f t="shared" si="19"/>
        <v>-0.19392550561059424</v>
      </c>
      <c r="AC29" s="68">
        <f t="shared" si="20"/>
        <v>93.47854212010726</v>
      </c>
      <c r="AD29" s="48"/>
    </row>
    <row r="30" spans="1:30" ht="12.75">
      <c r="A30" s="48"/>
      <c r="B30" s="26">
        <f t="shared" si="8"/>
        <v>22</v>
      </c>
      <c r="C30" s="27" t="str">
        <f>Components!C30</f>
        <v> </v>
      </c>
      <c r="D30" s="28">
        <f>Components!D30+Components!G30*('Control Panel'!$C$11-25)+MinMax!D30</f>
        <v>0</v>
      </c>
      <c r="E30" s="28">
        <f>Components!E30+Components!H30*('Control Panel'!$C$11-25)+MinMax!G30</f>
        <v>100</v>
      </c>
      <c r="F30" s="28">
        <f t="shared" si="0"/>
        <v>103</v>
      </c>
      <c r="G30" s="29">
        <f>Components!F30+Components!I30*('Control Panel'!$C$11-25)+MinMax!I30</f>
        <v>0</v>
      </c>
      <c r="H30" s="29">
        <f t="shared" si="9"/>
        <v>0</v>
      </c>
      <c r="I30" s="29">
        <f t="shared" si="10"/>
        <v>0</v>
      </c>
      <c r="J30" s="29">
        <f t="shared" si="11"/>
        <v>0</v>
      </c>
      <c r="K30" s="29">
        <f t="shared" si="1"/>
        <v>0</v>
      </c>
      <c r="L30" s="29">
        <f t="shared" si="2"/>
        <v>0</v>
      </c>
      <c r="M30" s="29">
        <f t="shared" si="3"/>
        <v>0</v>
      </c>
      <c r="O30" s="168"/>
      <c r="P30" s="31">
        <f t="shared" si="12"/>
        <v>22</v>
      </c>
      <c r="Q30" s="66" t="str">
        <f>Components!C30</f>
        <v> </v>
      </c>
      <c r="R30" s="68">
        <f t="shared" si="13"/>
        <v>0</v>
      </c>
      <c r="S30" s="68">
        <f t="shared" si="14"/>
        <v>-100</v>
      </c>
      <c r="T30" s="68">
        <f t="shared" si="15"/>
        <v>-250</v>
      </c>
      <c r="U30" s="68">
        <f t="shared" si="16"/>
        <v>-93.85671533852982</v>
      </c>
      <c r="V30" s="69">
        <f t="shared" si="4"/>
        <v>-92.91187646401626</v>
      </c>
      <c r="W30" s="68">
        <f t="shared" si="17"/>
        <v>87.57577319177804</v>
      </c>
      <c r="X30" s="68">
        <f t="shared" si="5"/>
        <v>86.57577319177804</v>
      </c>
      <c r="Y30" s="68">
        <f t="shared" si="18"/>
        <v>0</v>
      </c>
      <c r="Z30" s="68">
        <f t="shared" si="6"/>
        <v>-6.143284661470176</v>
      </c>
      <c r="AA30" s="68">
        <f t="shared" si="7"/>
        <v>150</v>
      </c>
      <c r="AB30" s="68">
        <f t="shared" si="19"/>
        <v>-0.18554643788601533</v>
      </c>
      <c r="AC30" s="68">
        <f t="shared" si="20"/>
        <v>93.29299568222125</v>
      </c>
      <c r="AD30" s="48"/>
    </row>
    <row r="31" spans="1:30" ht="12.75">
      <c r="A31" s="48"/>
      <c r="B31" s="26">
        <f t="shared" si="8"/>
        <v>23</v>
      </c>
      <c r="C31" s="27" t="str">
        <f>Components!C31</f>
        <v> </v>
      </c>
      <c r="D31" s="28">
        <f>Components!D31+Components!G31*('Control Panel'!$C$11-25)+MinMax!D31</f>
        <v>0</v>
      </c>
      <c r="E31" s="28">
        <f>Components!E31+Components!H31*('Control Panel'!$C$11-25)+MinMax!G31</f>
        <v>100</v>
      </c>
      <c r="F31" s="28">
        <f t="shared" si="0"/>
        <v>103</v>
      </c>
      <c r="G31" s="29">
        <f>Components!F31+Components!I31*('Control Panel'!$C$11-25)+MinMax!I31</f>
        <v>0</v>
      </c>
      <c r="H31" s="29">
        <f t="shared" si="9"/>
        <v>0</v>
      </c>
      <c r="I31" s="29">
        <f t="shared" si="10"/>
        <v>0</v>
      </c>
      <c r="J31" s="29">
        <f t="shared" si="11"/>
        <v>0</v>
      </c>
      <c r="K31" s="29">
        <f t="shared" si="1"/>
        <v>0</v>
      </c>
      <c r="L31" s="29">
        <f t="shared" si="2"/>
        <v>0</v>
      </c>
      <c r="M31" s="29">
        <f t="shared" si="3"/>
        <v>0</v>
      </c>
      <c r="O31" s="168"/>
      <c r="P31" s="31">
        <f t="shared" si="12"/>
        <v>23</v>
      </c>
      <c r="Q31" s="66" t="str">
        <f>Components!C31</f>
        <v> </v>
      </c>
      <c r="R31" s="68">
        <f t="shared" si="13"/>
        <v>0</v>
      </c>
      <c r="S31" s="68">
        <f t="shared" si="14"/>
        <v>-100</v>
      </c>
      <c r="T31" s="68">
        <f t="shared" si="15"/>
        <v>-250</v>
      </c>
      <c r="U31" s="68">
        <f t="shared" si="16"/>
        <v>-93.85671533852982</v>
      </c>
      <c r="V31" s="69">
        <f t="shared" si="4"/>
        <v>-92.91187646401626</v>
      </c>
      <c r="W31" s="68">
        <f t="shared" si="17"/>
        <v>87.38272163982417</v>
      </c>
      <c r="X31" s="68">
        <f t="shared" si="5"/>
        <v>86.38272163982417</v>
      </c>
      <c r="Y31" s="68">
        <f t="shared" si="18"/>
        <v>0</v>
      </c>
      <c r="Z31" s="68">
        <f t="shared" si="6"/>
        <v>-6.143284661470176</v>
      </c>
      <c r="AA31" s="68">
        <f t="shared" si="7"/>
        <v>150</v>
      </c>
      <c r="AB31" s="68">
        <f t="shared" si="19"/>
        <v>-0.17786507548606667</v>
      </c>
      <c r="AC31" s="68">
        <f t="shared" si="20"/>
        <v>93.11513060673518</v>
      </c>
      <c r="AD31" s="48"/>
    </row>
    <row r="32" spans="1:30" ht="12.75">
      <c r="A32" s="48"/>
      <c r="B32" s="26">
        <f t="shared" si="8"/>
        <v>24</v>
      </c>
      <c r="C32" s="27" t="str">
        <f>Components!C32</f>
        <v> </v>
      </c>
      <c r="D32" s="28">
        <f>Components!D32+Components!G32*('Control Panel'!$C$11-25)+MinMax!D32</f>
        <v>0</v>
      </c>
      <c r="E32" s="28">
        <f>Components!E32+Components!H32*('Control Panel'!$C$11-25)+MinMax!G32</f>
        <v>100</v>
      </c>
      <c r="F32" s="28">
        <f t="shared" si="0"/>
        <v>103</v>
      </c>
      <c r="G32" s="29">
        <f>Components!F32+Components!I32*('Control Panel'!$C$11-25)+MinMax!I32</f>
        <v>0</v>
      </c>
      <c r="H32" s="29">
        <f t="shared" si="9"/>
        <v>0</v>
      </c>
      <c r="I32" s="29">
        <f t="shared" si="10"/>
        <v>0</v>
      </c>
      <c r="J32" s="29">
        <f t="shared" si="11"/>
        <v>0</v>
      </c>
      <c r="K32" s="29">
        <f t="shared" si="1"/>
        <v>0</v>
      </c>
      <c r="L32" s="29">
        <f t="shared" si="2"/>
        <v>0</v>
      </c>
      <c r="M32" s="29">
        <f t="shared" si="3"/>
        <v>0</v>
      </c>
      <c r="O32" s="168"/>
      <c r="P32" s="31">
        <f t="shared" si="12"/>
        <v>24</v>
      </c>
      <c r="Q32" s="66" t="str">
        <f>Components!C32</f>
        <v> </v>
      </c>
      <c r="R32" s="68">
        <f t="shared" si="13"/>
        <v>0</v>
      </c>
      <c r="S32" s="68">
        <f t="shared" si="14"/>
        <v>-100</v>
      </c>
      <c r="T32" s="68">
        <f t="shared" si="15"/>
        <v>-250</v>
      </c>
      <c r="U32" s="68">
        <f t="shared" si="16"/>
        <v>-93.85671533852982</v>
      </c>
      <c r="V32" s="69">
        <f t="shared" si="4"/>
        <v>-92.91187646401626</v>
      </c>
      <c r="W32" s="68">
        <f t="shared" si="17"/>
        <v>87.19788758288404</v>
      </c>
      <c r="X32" s="68">
        <f t="shared" si="5"/>
        <v>86.19788758288404</v>
      </c>
      <c r="Y32" s="68">
        <f t="shared" si="18"/>
        <v>0</v>
      </c>
      <c r="Z32" s="68">
        <f t="shared" si="6"/>
        <v>-6.143284661470176</v>
      </c>
      <c r="AA32" s="68">
        <f t="shared" si="7"/>
        <v>150</v>
      </c>
      <c r="AB32" s="68">
        <f t="shared" si="19"/>
        <v>-0.17079747832825623</v>
      </c>
      <c r="AC32" s="68">
        <f t="shared" si="20"/>
        <v>92.94433312840692</v>
      </c>
      <c r="AD32" s="48"/>
    </row>
    <row r="33" spans="1:30" ht="12.75">
      <c r="A33" s="48"/>
      <c r="B33" s="26">
        <f t="shared" si="8"/>
        <v>25</v>
      </c>
      <c r="C33" s="27" t="str">
        <f>Components!C33</f>
        <v> </v>
      </c>
      <c r="D33" s="28">
        <f>Components!D33+Components!G33*('Control Panel'!$C$11-25)+MinMax!D33</f>
        <v>0</v>
      </c>
      <c r="E33" s="28">
        <f>Components!E33+Components!H33*('Control Panel'!$C$11-25)+MinMax!G33</f>
        <v>100</v>
      </c>
      <c r="F33" s="28">
        <f t="shared" si="0"/>
        <v>103</v>
      </c>
      <c r="G33" s="29">
        <f>Components!F33+Components!I33*('Control Panel'!$C$11-25)+MinMax!I33</f>
        <v>0</v>
      </c>
      <c r="H33" s="29">
        <f t="shared" si="9"/>
        <v>0</v>
      </c>
      <c r="I33" s="29">
        <f t="shared" si="10"/>
        <v>0</v>
      </c>
      <c r="J33" s="29">
        <f t="shared" si="11"/>
        <v>0</v>
      </c>
      <c r="K33" s="29">
        <f t="shared" si="1"/>
        <v>0</v>
      </c>
      <c r="L33" s="29">
        <f t="shared" si="2"/>
        <v>0</v>
      </c>
      <c r="M33" s="29">
        <f t="shared" si="3"/>
        <v>0</v>
      </c>
      <c r="O33" s="168"/>
      <c r="P33" s="31">
        <f t="shared" si="12"/>
        <v>25</v>
      </c>
      <c r="Q33" s="66" t="str">
        <f>Components!C33</f>
        <v> </v>
      </c>
      <c r="R33" s="68">
        <f t="shared" si="13"/>
        <v>0</v>
      </c>
      <c r="S33" s="68">
        <f t="shared" si="14"/>
        <v>-100</v>
      </c>
      <c r="T33" s="68">
        <f t="shared" si="15"/>
        <v>-250</v>
      </c>
      <c r="U33" s="68">
        <f t="shared" si="16"/>
        <v>-93.85671533852982</v>
      </c>
      <c r="V33" s="69">
        <f t="shared" si="4"/>
        <v>-92.91187646401626</v>
      </c>
      <c r="W33" s="68">
        <f t="shared" si="17"/>
        <v>87.02059991327972</v>
      </c>
      <c r="X33" s="68">
        <f t="shared" si="5"/>
        <v>86.02059991327972</v>
      </c>
      <c r="Y33" s="68">
        <f t="shared" si="18"/>
        <v>0</v>
      </c>
      <c r="Z33" s="68">
        <f t="shared" si="6"/>
        <v>-6.143284661470176</v>
      </c>
      <c r="AA33" s="68">
        <f t="shared" si="7"/>
        <v>150</v>
      </c>
      <c r="AB33" s="68">
        <f t="shared" si="19"/>
        <v>-0.16427268318833305</v>
      </c>
      <c r="AC33" s="68">
        <f t="shared" si="20"/>
        <v>92.7800604452186</v>
      </c>
      <c r="AD33" s="48"/>
    </row>
    <row r="34" spans="1:30" ht="12.75">
      <c r="A34" s="48"/>
      <c r="B34" s="26">
        <f t="shared" si="8"/>
        <v>26</v>
      </c>
      <c r="C34" s="27" t="str">
        <f>Components!C34</f>
        <v> </v>
      </c>
      <c r="D34" s="28">
        <f>Components!D34+Components!G34*('Control Panel'!$C$11-25)+MinMax!D34</f>
        <v>0</v>
      </c>
      <c r="E34" s="28">
        <f>Components!E34+Components!H34*('Control Panel'!$C$11-25)+MinMax!G34</f>
        <v>100</v>
      </c>
      <c r="F34" s="28">
        <f t="shared" si="0"/>
        <v>103</v>
      </c>
      <c r="G34" s="29">
        <f>Components!F34+Components!I34*('Control Panel'!$C$11-25)+MinMax!I34</f>
        <v>0</v>
      </c>
      <c r="H34" s="29">
        <f t="shared" si="9"/>
        <v>0</v>
      </c>
      <c r="I34" s="29">
        <f t="shared" si="10"/>
        <v>0</v>
      </c>
      <c r="J34" s="29">
        <f t="shared" si="11"/>
        <v>0</v>
      </c>
      <c r="K34" s="29">
        <f t="shared" si="1"/>
        <v>0</v>
      </c>
      <c r="L34" s="29">
        <f t="shared" si="2"/>
        <v>0</v>
      </c>
      <c r="M34" s="29">
        <f t="shared" si="3"/>
        <v>0</v>
      </c>
      <c r="O34" s="168"/>
      <c r="P34" s="31">
        <f t="shared" si="12"/>
        <v>26</v>
      </c>
      <c r="Q34" s="66" t="str">
        <f>Components!C34</f>
        <v> </v>
      </c>
      <c r="R34" s="68">
        <f t="shared" si="13"/>
        <v>0</v>
      </c>
      <c r="S34" s="68">
        <f t="shared" si="14"/>
        <v>-100</v>
      </c>
      <c r="T34" s="68">
        <f t="shared" si="15"/>
        <v>-250</v>
      </c>
      <c r="U34" s="68">
        <f t="shared" si="16"/>
        <v>-93.85671533852982</v>
      </c>
      <c r="V34" s="69">
        <f t="shared" si="4"/>
        <v>-92.91187646401626</v>
      </c>
      <c r="W34" s="68">
        <f t="shared" si="17"/>
        <v>86.85026652029192</v>
      </c>
      <c r="X34" s="68">
        <f t="shared" si="5"/>
        <v>85.85026652029192</v>
      </c>
      <c r="Y34" s="68">
        <f t="shared" si="18"/>
        <v>0</v>
      </c>
      <c r="Z34" s="68">
        <f t="shared" si="6"/>
        <v>-6.143284661470176</v>
      </c>
      <c r="AA34" s="68">
        <f t="shared" si="7"/>
        <v>150</v>
      </c>
      <c r="AB34" s="68">
        <f t="shared" si="19"/>
        <v>-0.15823028484280538</v>
      </c>
      <c r="AC34" s="68">
        <f t="shared" si="20"/>
        <v>92.6218301603758</v>
      </c>
      <c r="AD34" s="48"/>
    </row>
    <row r="35" spans="1:30" ht="12.75">
      <c r="A35" s="48"/>
      <c r="B35" s="26">
        <f t="shared" si="8"/>
        <v>27</v>
      </c>
      <c r="C35" s="27" t="str">
        <f>Components!C35</f>
        <v> </v>
      </c>
      <c r="D35" s="28">
        <f>Components!D35+Components!G35*('Control Panel'!$C$11-25)+MinMax!D35</f>
        <v>0</v>
      </c>
      <c r="E35" s="28">
        <f>Components!E35+Components!H35*('Control Panel'!$C$11-25)+MinMax!G35</f>
        <v>100</v>
      </c>
      <c r="F35" s="28">
        <f t="shared" si="0"/>
        <v>103</v>
      </c>
      <c r="G35" s="29">
        <f>Components!F35+Components!I35*('Control Panel'!$C$11-25)+MinMax!I35</f>
        <v>0</v>
      </c>
      <c r="H35" s="29">
        <f t="shared" si="9"/>
        <v>0</v>
      </c>
      <c r="I35" s="29">
        <f t="shared" si="10"/>
        <v>0</v>
      </c>
      <c r="J35" s="29">
        <f t="shared" si="11"/>
        <v>0</v>
      </c>
      <c r="K35" s="29">
        <f t="shared" si="1"/>
        <v>0</v>
      </c>
      <c r="L35" s="29">
        <f t="shared" si="2"/>
        <v>0</v>
      </c>
      <c r="M35" s="29">
        <f t="shared" si="3"/>
        <v>0</v>
      </c>
      <c r="O35" s="168"/>
      <c r="P35" s="31">
        <f t="shared" si="12"/>
        <v>27</v>
      </c>
      <c r="Q35" s="66" t="str">
        <f>Components!C35</f>
        <v> </v>
      </c>
      <c r="R35" s="68">
        <f t="shared" si="13"/>
        <v>0</v>
      </c>
      <c r="S35" s="68">
        <f t="shared" si="14"/>
        <v>-100</v>
      </c>
      <c r="T35" s="68">
        <f t="shared" si="15"/>
        <v>-250</v>
      </c>
      <c r="U35" s="68">
        <f t="shared" si="16"/>
        <v>-93.85671533852982</v>
      </c>
      <c r="V35" s="69">
        <f t="shared" si="4"/>
        <v>-92.91187646401626</v>
      </c>
      <c r="W35" s="68">
        <f t="shared" si="17"/>
        <v>86.68636235841024</v>
      </c>
      <c r="X35" s="68">
        <f t="shared" si="5"/>
        <v>85.68636235841024</v>
      </c>
      <c r="Y35" s="68">
        <f t="shared" si="18"/>
        <v>0</v>
      </c>
      <c r="Z35" s="68">
        <f t="shared" si="6"/>
        <v>-6.143284661470176</v>
      </c>
      <c r="AA35" s="68">
        <f t="shared" si="7"/>
        <v>150</v>
      </c>
      <c r="AB35" s="68">
        <f t="shared" si="19"/>
        <v>-0.15261853957964494</v>
      </c>
      <c r="AC35" s="68">
        <f t="shared" si="20"/>
        <v>92.46921162079614</v>
      </c>
      <c r="AD35" s="48"/>
    </row>
    <row r="36" spans="1:30" ht="12.75">
      <c r="A36" s="48"/>
      <c r="B36" s="26">
        <f t="shared" si="8"/>
        <v>28</v>
      </c>
      <c r="C36" s="27" t="str">
        <f>Components!C36</f>
        <v> </v>
      </c>
      <c r="D36" s="28">
        <f>Components!D36+Components!G36*('Control Panel'!$C$11-25)+MinMax!D36</f>
        <v>0</v>
      </c>
      <c r="E36" s="28">
        <f>Components!E36+Components!H36*('Control Panel'!$C$11-25)+MinMax!G36</f>
        <v>100</v>
      </c>
      <c r="F36" s="28">
        <f t="shared" si="0"/>
        <v>103</v>
      </c>
      <c r="G36" s="29">
        <f>Components!F36+Components!I36*('Control Panel'!$C$11-25)+MinMax!I36</f>
        <v>0</v>
      </c>
      <c r="H36" s="29">
        <f t="shared" si="9"/>
        <v>0</v>
      </c>
      <c r="I36" s="29">
        <f t="shared" si="10"/>
        <v>0</v>
      </c>
      <c r="J36" s="29">
        <f t="shared" si="11"/>
        <v>0</v>
      </c>
      <c r="K36" s="29">
        <f t="shared" si="1"/>
        <v>0</v>
      </c>
      <c r="L36" s="29">
        <f t="shared" si="2"/>
        <v>0</v>
      </c>
      <c r="M36" s="29">
        <f t="shared" si="3"/>
        <v>0</v>
      </c>
      <c r="O36" s="168"/>
      <c r="P36" s="31">
        <f t="shared" si="12"/>
        <v>28</v>
      </c>
      <c r="Q36" s="66" t="str">
        <f>Components!C36</f>
        <v> </v>
      </c>
      <c r="R36" s="68">
        <f t="shared" si="13"/>
        <v>0</v>
      </c>
      <c r="S36" s="68">
        <f t="shared" si="14"/>
        <v>-100</v>
      </c>
      <c r="T36" s="68">
        <f t="shared" si="15"/>
        <v>-250</v>
      </c>
      <c r="U36" s="68">
        <f t="shared" si="16"/>
        <v>-93.85671533852982</v>
      </c>
      <c r="V36" s="69">
        <f t="shared" si="4"/>
        <v>-92.91187646401626</v>
      </c>
      <c r="W36" s="68">
        <f t="shared" si="17"/>
        <v>86.52841968657793</v>
      </c>
      <c r="X36" s="68">
        <f t="shared" si="5"/>
        <v>85.52841968657793</v>
      </c>
      <c r="Y36" s="68">
        <f t="shared" si="18"/>
        <v>0</v>
      </c>
      <c r="Z36" s="68">
        <f t="shared" si="6"/>
        <v>-6.143284661470176</v>
      </c>
      <c r="AA36" s="68">
        <f t="shared" si="7"/>
        <v>150</v>
      </c>
      <c r="AB36" s="68">
        <f t="shared" si="19"/>
        <v>-0.14739286388476078</v>
      </c>
      <c r="AC36" s="68">
        <f t="shared" si="20"/>
        <v>92.32181875691138</v>
      </c>
      <c r="AD36" s="48"/>
    </row>
    <row r="37" spans="1:30" ht="12.75">
      <c r="A37" s="48"/>
      <c r="B37" s="26">
        <f t="shared" si="8"/>
        <v>29</v>
      </c>
      <c r="C37" s="27" t="str">
        <f>Components!C37</f>
        <v> </v>
      </c>
      <c r="D37" s="28">
        <f>Components!D37+Components!G37*('Control Panel'!$C$11-25)+MinMax!D37</f>
        <v>0</v>
      </c>
      <c r="E37" s="28">
        <f>Components!E37+Components!H37*('Control Panel'!$C$11-25)+MinMax!G37</f>
        <v>100</v>
      </c>
      <c r="F37" s="28">
        <f t="shared" si="0"/>
        <v>103</v>
      </c>
      <c r="G37" s="29">
        <f>Components!F37+Components!I37*('Control Panel'!$C$11-25)+MinMax!I37</f>
        <v>0</v>
      </c>
      <c r="H37" s="29">
        <f t="shared" si="9"/>
        <v>0</v>
      </c>
      <c r="I37" s="29">
        <f t="shared" si="10"/>
        <v>0</v>
      </c>
      <c r="J37" s="29">
        <f t="shared" si="11"/>
        <v>0</v>
      </c>
      <c r="K37" s="29">
        <f t="shared" si="1"/>
        <v>0</v>
      </c>
      <c r="L37" s="29">
        <f t="shared" si="2"/>
        <v>0</v>
      </c>
      <c r="M37" s="29">
        <f t="shared" si="3"/>
        <v>0</v>
      </c>
      <c r="O37" s="168"/>
      <c r="P37" s="31">
        <f t="shared" si="12"/>
        <v>29</v>
      </c>
      <c r="Q37" s="66" t="str">
        <f>Components!C37</f>
        <v> </v>
      </c>
      <c r="R37" s="68">
        <f t="shared" si="13"/>
        <v>0</v>
      </c>
      <c r="S37" s="68">
        <f t="shared" si="14"/>
        <v>-100</v>
      </c>
      <c r="T37" s="68">
        <f t="shared" si="15"/>
        <v>-250</v>
      </c>
      <c r="U37" s="68">
        <f t="shared" si="16"/>
        <v>-93.85671533852982</v>
      </c>
      <c r="V37" s="69">
        <f t="shared" si="4"/>
        <v>-92.91187646401626</v>
      </c>
      <c r="W37" s="68">
        <f t="shared" si="17"/>
        <v>86.37602002101056</v>
      </c>
      <c r="X37" s="68">
        <f t="shared" si="5"/>
        <v>85.37602002101056</v>
      </c>
      <c r="Y37" s="68">
        <f t="shared" si="18"/>
        <v>0</v>
      </c>
      <c r="Z37" s="68">
        <f t="shared" si="6"/>
        <v>-6.143284661470176</v>
      </c>
      <c r="AA37" s="68">
        <f t="shared" si="7"/>
        <v>150</v>
      </c>
      <c r="AB37" s="68">
        <f t="shared" si="19"/>
        <v>-0.14251463535178507</v>
      </c>
      <c r="AC37" s="68">
        <f t="shared" si="20"/>
        <v>92.1793041215596</v>
      </c>
      <c r="AD37" s="48"/>
    </row>
    <row r="38" spans="1:30" ht="12.75">
      <c r="A38" s="48"/>
      <c r="B38" s="26">
        <f t="shared" si="8"/>
        <v>30</v>
      </c>
      <c r="C38" s="27" t="str">
        <f>Components!C38</f>
        <v> </v>
      </c>
      <c r="D38" s="28">
        <f>Components!D38+Components!G38*('Control Panel'!$C$11-25)+MinMax!D38</f>
        <v>0</v>
      </c>
      <c r="E38" s="28">
        <f>Components!E38+Components!H38*('Control Panel'!$C$11-25)+MinMax!G38</f>
        <v>100</v>
      </c>
      <c r="F38" s="28">
        <f t="shared" si="0"/>
        <v>103</v>
      </c>
      <c r="G38" s="29">
        <f>Components!F38+Components!I38*('Control Panel'!$C$11-25)+MinMax!I38</f>
        <v>0</v>
      </c>
      <c r="H38" s="29">
        <f t="shared" si="9"/>
        <v>0</v>
      </c>
      <c r="I38" s="29">
        <f t="shared" si="10"/>
        <v>0</v>
      </c>
      <c r="J38" s="29">
        <f t="shared" si="11"/>
        <v>0</v>
      </c>
      <c r="K38" s="29">
        <f t="shared" si="1"/>
        <v>0</v>
      </c>
      <c r="L38" s="29">
        <f t="shared" si="2"/>
        <v>0</v>
      </c>
      <c r="M38" s="29">
        <f t="shared" si="3"/>
        <v>0</v>
      </c>
      <c r="O38" s="168"/>
      <c r="P38" s="31">
        <f t="shared" si="12"/>
        <v>30</v>
      </c>
      <c r="Q38" s="66" t="str">
        <f>Components!C38</f>
        <v> </v>
      </c>
      <c r="R38" s="68">
        <f t="shared" si="13"/>
        <v>0</v>
      </c>
      <c r="S38" s="68">
        <f t="shared" si="14"/>
        <v>-100</v>
      </c>
      <c r="T38" s="68">
        <f t="shared" si="15"/>
        <v>-250</v>
      </c>
      <c r="U38" s="68">
        <f t="shared" si="16"/>
        <v>-93.85671533852982</v>
      </c>
      <c r="V38" s="69">
        <f t="shared" si="4"/>
        <v>-92.91187646401626</v>
      </c>
      <c r="W38" s="68">
        <f t="shared" si="17"/>
        <v>86.22878745280352</v>
      </c>
      <c r="X38" s="68">
        <f t="shared" si="5"/>
        <v>85.22878745280352</v>
      </c>
      <c r="Y38" s="68">
        <f t="shared" si="18"/>
        <v>0</v>
      </c>
      <c r="Z38" s="68">
        <f t="shared" si="6"/>
        <v>-6.143284661470176</v>
      </c>
      <c r="AA38" s="68">
        <f t="shared" si="7"/>
        <v>150</v>
      </c>
      <c r="AB38" s="68">
        <f t="shared" si="19"/>
        <v>-0.13795022706180024</v>
      </c>
      <c r="AC38" s="68">
        <f t="shared" si="20"/>
        <v>92.0413538944978</v>
      </c>
      <c r="AD38" s="48"/>
    </row>
    <row r="39" spans="1:30" ht="12.75">
      <c r="A39" s="48"/>
      <c r="B39" s="33"/>
      <c r="C39" s="38" t="s">
        <v>59</v>
      </c>
      <c r="D39" s="34"/>
      <c r="E39" s="34"/>
      <c r="F39" s="34"/>
      <c r="G39" s="35"/>
      <c r="H39" s="34"/>
      <c r="I39" s="34"/>
      <c r="J39" s="34"/>
      <c r="K39" s="39">
        <f>SUM(K9:K38)</f>
        <v>0</v>
      </c>
      <c r="L39" s="39">
        <f>SUM(L9:L38)</f>
        <v>0</v>
      </c>
      <c r="M39" s="39">
        <f>SUM(M9:M38)</f>
        <v>0</v>
      </c>
      <c r="O39" s="169"/>
      <c r="P39" s="33"/>
      <c r="Q39" s="70"/>
      <c r="R39" s="71"/>
      <c r="S39" s="71"/>
      <c r="T39" s="71"/>
      <c r="U39" s="73"/>
      <c r="V39" s="71"/>
      <c r="W39" s="71"/>
      <c r="X39" s="71"/>
      <c r="Y39" s="71"/>
      <c r="Z39" s="71"/>
      <c r="AA39" s="71"/>
      <c r="AB39" s="72"/>
      <c r="AC39" s="72"/>
      <c r="AD39" s="48"/>
    </row>
    <row r="40" spans="1:30" ht="12.75">
      <c r="A40" s="48"/>
      <c r="B40" s="52"/>
      <c r="C40" s="53"/>
      <c r="D40" s="57"/>
      <c r="E40" s="57"/>
      <c r="F40" s="57"/>
      <c r="G40" s="57"/>
      <c r="H40" s="57"/>
      <c r="I40" s="57"/>
      <c r="J40" s="57"/>
      <c r="K40" s="57"/>
      <c r="L40" s="57"/>
      <c r="M40" s="57"/>
      <c r="O40" s="59"/>
      <c r="P40" s="57"/>
      <c r="Q40" s="56"/>
      <c r="R40" s="57"/>
      <c r="S40" s="57"/>
      <c r="T40" s="57"/>
      <c r="U40" s="57"/>
      <c r="V40" s="57"/>
      <c r="W40" s="57"/>
      <c r="X40" s="57"/>
      <c r="Y40" s="57"/>
      <c r="Z40" s="57"/>
      <c r="AA40" s="57"/>
      <c r="AB40" s="57"/>
      <c r="AC40" s="58"/>
      <c r="AD40" s="48"/>
    </row>
  </sheetData>
  <sheetProtection password="DE01" sheet="1" objects="1" scenarios="1"/>
  <printOptions/>
  <pageMargins left="0.5" right="0.5" top="0.75" bottom="0.75" header="0.5" footer="0.5"/>
  <pageSetup horizontalDpi="300" verticalDpi="300" orientation="landscape" r:id="rId2"/>
  <headerFooter alignWithMargins="0">
    <oddHeader>&amp;CCase4 Worksheet</oddHeader>
    <oddFooter>&amp;LCascade101.xls&amp;CCopyright 2002 Microwaves101.com&amp;RLicensed to:</oddFooter>
  </headerFooter>
  <colBreaks count="1" manualBreakCount="1">
    <brk id="14"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Brenda Huettner</cp:lastModifiedBy>
  <cp:lastPrinted>2002-02-14T19:14:25Z</cp:lastPrinted>
  <dcterms:created xsi:type="dcterms:W3CDTF">2002-01-31T23:51:16Z</dcterms:created>
  <dcterms:modified xsi:type="dcterms:W3CDTF">2005-09-06T16:01:51Z</dcterms:modified>
  <cp:category/>
  <cp:version/>
  <cp:contentType/>
  <cp:contentStatus/>
</cp:coreProperties>
</file>