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190" windowHeight="6690" tabRatio="815" activeTab="0"/>
  </bookViews>
  <sheets>
    <sheet name="Readme" sheetId="1" r:id="rId1"/>
    <sheet name="Control Panel" sheetId="2" r:id="rId2"/>
    <sheet name="Components" sheetId="3" r:id="rId3"/>
    <sheet name="Cascade" sheetId="4" r:id="rId4"/>
    <sheet name="SatCubicModel" sheetId="5" r:id="rId5"/>
  </sheets>
  <definedNames>
    <definedName name="_xlnm.Print_Area" localSheetId="3">'Cascade'!$A$1:$K$38</definedName>
    <definedName name="_xlnm.Print_Area" localSheetId="0">'Readme'!$A$1:$I$43</definedName>
    <definedName name="_xlnm.Print_Area" localSheetId="4">'SatCubicModel'!$A$1:$K$51</definedName>
  </definedNames>
  <calcPr fullCalcOnLoad="1"/>
</workbook>
</file>

<file path=xl/comments2.xml><?xml version="1.0" encoding="utf-8"?>
<comments xmlns="http://schemas.openxmlformats.org/spreadsheetml/2006/main">
  <authors>
    <author>Brenda  Huettner</author>
    <author>Unknown Editor</author>
  </authors>
  <commentList>
    <comment ref="C6" authorId="0">
      <text>
        <r>
          <rPr>
            <b/>
            <sz val="8"/>
            <rFont val="Tahoma"/>
            <family val="0"/>
          </rPr>
          <t>Type a title for the project.  It will appear on every sheet when you view or print.</t>
        </r>
        <r>
          <rPr>
            <sz val="8"/>
            <rFont val="Tahoma"/>
            <family val="0"/>
          </rPr>
          <t xml:space="preserve">
</t>
        </r>
      </text>
    </comment>
    <comment ref="C7" authorId="0">
      <text>
        <r>
          <rPr>
            <b/>
            <sz val="8"/>
            <rFont val="Tahoma"/>
            <family val="0"/>
          </rPr>
          <t>Change this to your name (unless you want the results to be anonymous).</t>
        </r>
        <r>
          <rPr>
            <sz val="8"/>
            <rFont val="Tahoma"/>
            <family val="0"/>
          </rPr>
          <t xml:space="preserve">
</t>
        </r>
      </text>
    </comment>
    <comment ref="C8" authorId="0">
      <text>
        <r>
          <rPr>
            <b/>
            <sz val="8"/>
            <rFont val="Tahoma"/>
            <family val="0"/>
          </rPr>
          <t>Type in the date you last made changes to the data.</t>
        </r>
        <r>
          <rPr>
            <sz val="8"/>
            <rFont val="Tahoma"/>
            <family val="0"/>
          </rPr>
          <t xml:space="preserve">
</t>
        </r>
      </text>
    </comment>
    <comment ref="C17" authorId="1">
      <text>
        <r>
          <rPr>
            <b/>
            <sz val="8"/>
            <rFont val="Tahoma"/>
            <family val="0"/>
          </rPr>
          <t>Enter your input signal power here.</t>
        </r>
        <r>
          <rPr>
            <sz val="8"/>
            <rFont val="Tahoma"/>
            <family val="0"/>
          </rPr>
          <t xml:space="preserve">
</t>
        </r>
      </text>
    </comment>
    <comment ref="B28" authorId="1">
      <text>
        <r>
          <rPr>
            <b/>
            <sz val="8"/>
            <rFont val="Tahoma"/>
            <family val="0"/>
          </rPr>
          <t xml:space="preserve">This is the total gain compression of the chain.  </t>
        </r>
        <r>
          <rPr>
            <sz val="8"/>
            <rFont val="Tahoma"/>
            <family val="0"/>
          </rPr>
          <t xml:space="preserve">
</t>
        </r>
      </text>
    </comment>
  </commentList>
</comments>
</file>

<file path=xl/sharedStrings.xml><?xml version="1.0" encoding="utf-8"?>
<sst xmlns="http://schemas.openxmlformats.org/spreadsheetml/2006/main" count="104" uniqueCount="48">
  <si>
    <t>(dB)</t>
  </si>
  <si>
    <t>(dBm)</t>
  </si>
  <si>
    <t>Gain</t>
  </si>
  <si>
    <t>NF</t>
  </si>
  <si>
    <t>P1dBin</t>
  </si>
  <si>
    <t>Stage</t>
  </si>
  <si>
    <t>P1dBout</t>
  </si>
  <si>
    <t>Pinstart</t>
  </si>
  <si>
    <t>Psat Out</t>
  </si>
  <si>
    <t>Pout</t>
  </si>
  <si>
    <t>Cubic</t>
  </si>
  <si>
    <t>Pin</t>
  </si>
  <si>
    <t>Linear</t>
  </si>
  <si>
    <t>LSG</t>
  </si>
  <si>
    <t>SatCubic</t>
  </si>
  <si>
    <t>SSG</t>
  </si>
  <si>
    <t>Component Data at 25C</t>
  </si>
  <si>
    <t>Stage Description</t>
  </si>
  <si>
    <t xml:space="preserve"> </t>
  </si>
  <si>
    <t>Psat</t>
  </si>
  <si>
    <t>dBm</t>
  </si>
  <si>
    <t>Power into Receiver</t>
  </si>
  <si>
    <t>dB</t>
  </si>
  <si>
    <t>Title:</t>
  </si>
  <si>
    <t>Engineer</t>
  </si>
  <si>
    <t>Last Update:</t>
  </si>
  <si>
    <t>Control Panel for Cascade Analysis</t>
  </si>
  <si>
    <t>Today's Date:</t>
  </si>
  <si>
    <t>Power at Output</t>
  </si>
  <si>
    <t>Receiver Small Signal Response</t>
  </si>
  <si>
    <t>Gain Compression</t>
  </si>
  <si>
    <t>Large Signal Gain</t>
  </si>
  <si>
    <t>Totals:</t>
  </si>
  <si>
    <t>SatGain</t>
  </si>
  <si>
    <t>SatPout</t>
  </si>
  <si>
    <t>P1dB (input)</t>
  </si>
  <si>
    <t>P1dB (output)</t>
  </si>
  <si>
    <t>Enter title on Control Panel sheet</t>
  </si>
  <si>
    <t>Unknown Editor</t>
  </si>
  <si>
    <t>Time:</t>
  </si>
  <si>
    <t>This sheet shows an example of the "saturated cubic" power model used in Cascade101.xls</t>
  </si>
  <si>
    <t>Enter description on Components sheet</t>
  </si>
  <si>
    <t>Enter numbers outlined in red:</t>
  </si>
  <si>
    <t>Check it out!</t>
  </si>
  <si>
    <t>Unit Performance at Input Drive Level</t>
  </si>
  <si>
    <t>Cascade Performance at Input Drive Level</t>
  </si>
  <si>
    <t>Comp</t>
  </si>
  <si>
    <t>Input Power</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</si>
</sst>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0.000"/>
    <numFmt numFmtId="166" formatCode="0.0"/>
    <numFmt numFmtId="167" formatCode="00000"/>
    <numFmt numFmtId="168" formatCode="m/d/yy\ h:mm\ AM/PM"/>
    <numFmt numFmtId="169" formatCode="mmmm\ d\,\ yyyy"/>
  </numFmts>
  <fonts count="15">
    <font>
      <sz val="10"/>
      <name val="Arial"/>
      <family val="0"/>
    </font>
    <font>
      <b/>
      <sz val="10"/>
      <name val="Arial"/>
      <family val="2"/>
    </font>
    <font>
      <b/>
      <sz val="9"/>
      <name val="Arial"/>
      <family val="2"/>
    </font>
    <font>
      <b/>
      <sz val="12"/>
      <name val="Arial"/>
      <family val="2"/>
    </font>
    <font>
      <sz val="11.75"/>
      <name val="Arial"/>
      <family val="0"/>
    </font>
    <font>
      <b/>
      <sz val="14.25"/>
      <name val="Arial"/>
      <family val="0"/>
    </font>
    <font>
      <b/>
      <sz val="11.75"/>
      <name val="Arial"/>
      <family val="0"/>
    </font>
    <font>
      <sz val="12"/>
      <name val="Arial"/>
      <family val="2"/>
    </font>
    <font>
      <sz val="8"/>
      <name val="Tahoma"/>
      <family val="0"/>
    </font>
    <font>
      <b/>
      <sz val="8"/>
      <name val="Tahoma"/>
      <family val="0"/>
    </font>
    <font>
      <b/>
      <sz val="8"/>
      <name val="Arial"/>
      <family val="2"/>
    </font>
    <font>
      <sz val="9"/>
      <name val="Arial"/>
      <family val="2"/>
    </font>
    <font>
      <sz val="9"/>
      <name val="MS Sans Serif"/>
      <family val="2"/>
    </font>
    <font>
      <sz val="10"/>
      <color indexed="9"/>
      <name val="Arial"/>
      <family val="2"/>
    </font>
    <font>
      <sz val="12"/>
      <color indexed="10"/>
      <name val="Arial"/>
      <family val="2"/>
    </font>
  </fonts>
  <fills count="8">
    <fill>
      <patternFill/>
    </fill>
    <fill>
      <patternFill patternType="gray125"/>
    </fill>
    <fill>
      <patternFill patternType="solid">
        <fgColor indexed="52"/>
        <bgColor indexed="64"/>
      </patternFill>
    </fill>
    <fill>
      <patternFill patternType="solid">
        <fgColor indexed="42"/>
        <bgColor indexed="64"/>
      </patternFill>
    </fill>
    <fill>
      <patternFill patternType="solid">
        <fgColor indexed="43"/>
        <bgColor indexed="64"/>
      </patternFill>
    </fill>
    <fill>
      <patternFill patternType="solid">
        <fgColor indexed="8"/>
        <bgColor indexed="64"/>
      </patternFill>
    </fill>
    <fill>
      <patternFill patternType="solid">
        <fgColor indexed="22"/>
        <bgColor indexed="64"/>
      </patternFill>
    </fill>
    <fill>
      <patternFill patternType="solid">
        <fgColor indexed="9"/>
        <bgColor indexed="64"/>
      </patternFill>
    </fill>
  </fills>
  <borders count="21">
    <border>
      <left/>
      <right/>
      <top/>
      <bottom/>
      <diagonal/>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style="thin"/>
      <top style="thin"/>
      <bottom style="thin"/>
    </border>
    <border>
      <left style="thin">
        <color indexed="10"/>
      </left>
      <right>
        <color indexed="63"/>
      </right>
      <top style="thin">
        <color indexed="10"/>
      </top>
      <bottom style="thin">
        <color indexed="10"/>
      </bottom>
    </border>
    <border>
      <left style="thin">
        <color indexed="10"/>
      </left>
      <right style="thin">
        <color indexed="10"/>
      </right>
      <top style="thin">
        <color indexed="10"/>
      </top>
      <bottom style="thin">
        <color indexed="10"/>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thin">
        <color indexed="10"/>
      </left>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3">
    <xf numFmtId="0" fontId="0" fillId="0" borderId="0" xfId="0" applyAlignment="1">
      <alignment/>
    </xf>
    <xf numFmtId="0" fontId="1" fillId="0" borderId="0" xfId="0" applyFont="1" applyAlignment="1">
      <alignment/>
    </xf>
    <xf numFmtId="0" fontId="7" fillId="0" borderId="0" xfId="0" applyFont="1" applyAlignment="1">
      <alignment/>
    </xf>
    <xf numFmtId="0" fontId="0" fillId="0" borderId="0" xfId="0" applyFont="1" applyAlignment="1">
      <alignment/>
    </xf>
    <xf numFmtId="0" fontId="0" fillId="2" borderId="0" xfId="0" applyFill="1" applyAlignment="1">
      <alignment/>
    </xf>
    <xf numFmtId="0" fontId="0" fillId="0" borderId="0" xfId="0" applyFill="1" applyAlignment="1">
      <alignment/>
    </xf>
    <xf numFmtId="0" fontId="1" fillId="0" borderId="1" xfId="0" applyFont="1" applyBorder="1" applyAlignment="1" applyProtection="1">
      <alignment horizontal="left"/>
      <protection hidden="1"/>
    </xf>
    <xf numFmtId="2" fontId="2" fillId="3" borderId="1" xfId="0" applyNumberFormat="1" applyFont="1" applyFill="1" applyBorder="1" applyAlignment="1" applyProtection="1">
      <alignment horizontal="right"/>
      <protection hidden="1"/>
    </xf>
    <xf numFmtId="0" fontId="2" fillId="3" borderId="0" xfId="0" applyFont="1" applyFill="1" applyAlignment="1" applyProtection="1">
      <alignment horizontal="right"/>
      <protection hidden="1"/>
    </xf>
    <xf numFmtId="0" fontId="1" fillId="0" borderId="1" xfId="0" applyFont="1" applyBorder="1" applyAlignment="1" applyProtection="1">
      <alignment/>
      <protection hidden="1"/>
    </xf>
    <xf numFmtId="0" fontId="2" fillId="4" borderId="1" xfId="0" applyFont="1" applyFill="1" applyBorder="1" applyAlignment="1" applyProtection="1">
      <alignment horizontal="right"/>
      <protection hidden="1"/>
    </xf>
    <xf numFmtId="2" fontId="2" fillId="4" borderId="1" xfId="0" applyNumberFormat="1" applyFont="1" applyFill="1" applyBorder="1" applyAlignment="1" applyProtection="1">
      <alignment horizontal="right"/>
      <protection hidden="1"/>
    </xf>
    <xf numFmtId="0" fontId="1" fillId="0" borderId="2" xfId="0" applyFont="1" applyBorder="1" applyAlignment="1" applyProtection="1">
      <alignment horizontal="left"/>
      <protection hidden="1"/>
    </xf>
    <xf numFmtId="2" fontId="2" fillId="3" borderId="2" xfId="0" applyNumberFormat="1" applyFont="1" applyFill="1" applyBorder="1" applyAlignment="1" applyProtection="1">
      <alignment horizontal="right"/>
      <protection hidden="1"/>
    </xf>
    <xf numFmtId="0" fontId="1" fillId="0" borderId="2" xfId="0" applyFont="1" applyBorder="1" applyAlignment="1" applyProtection="1">
      <alignment/>
      <protection hidden="1"/>
    </xf>
    <xf numFmtId="0" fontId="2" fillId="4" borderId="2" xfId="0" applyFont="1" applyFill="1" applyBorder="1" applyAlignment="1" applyProtection="1">
      <alignment horizontal="right"/>
      <protection hidden="1"/>
    </xf>
    <xf numFmtId="2" fontId="2" fillId="4" borderId="2" xfId="0" applyNumberFormat="1" applyFont="1" applyFill="1" applyBorder="1" applyAlignment="1" applyProtection="1">
      <alignment horizontal="right"/>
      <protection hidden="1"/>
    </xf>
    <xf numFmtId="0" fontId="2" fillId="4" borderId="3" xfId="0" applyFont="1" applyFill="1" applyBorder="1" applyAlignment="1" applyProtection="1">
      <alignment horizontal="right"/>
      <protection hidden="1"/>
    </xf>
    <xf numFmtId="2" fontId="2" fillId="4" borderId="3" xfId="0" applyNumberFormat="1" applyFont="1" applyFill="1" applyBorder="1" applyAlignment="1" applyProtection="1">
      <alignment horizontal="right"/>
      <protection hidden="1"/>
    </xf>
    <xf numFmtId="49" fontId="0" fillId="0" borderId="4" xfId="0" applyNumberFormat="1" applyBorder="1" applyAlignment="1" applyProtection="1">
      <alignment horizontal="left"/>
      <protection hidden="1"/>
    </xf>
    <xf numFmtId="2" fontId="0" fillId="3" borderId="5" xfId="0" applyNumberFormat="1" applyFill="1" applyBorder="1" applyAlignment="1" applyProtection="1">
      <alignment/>
      <protection hidden="1"/>
    </xf>
    <xf numFmtId="2" fontId="0" fillId="3" borderId="5" xfId="0" applyNumberFormat="1" applyFont="1" applyFill="1" applyBorder="1" applyAlignment="1" applyProtection="1">
      <alignment horizontal="right"/>
      <protection hidden="1"/>
    </xf>
    <xf numFmtId="0" fontId="0" fillId="0" borderId="0" xfId="0" applyBorder="1" applyAlignment="1" applyProtection="1">
      <alignment/>
      <protection hidden="1"/>
    </xf>
    <xf numFmtId="2" fontId="0" fillId="0" borderId="0" xfId="0" applyNumberFormat="1" applyFont="1" applyFill="1" applyAlignment="1" applyProtection="1">
      <alignment horizontal="center"/>
      <protection hidden="1"/>
    </xf>
    <xf numFmtId="2" fontId="0" fillId="0" borderId="0" xfId="0" applyNumberFormat="1" applyFont="1" applyFill="1" applyAlignment="1" applyProtection="1">
      <alignment horizontal="left"/>
      <protection hidden="1"/>
    </xf>
    <xf numFmtId="2" fontId="0" fillId="0" borderId="0" xfId="0" applyNumberFormat="1" applyFont="1" applyFill="1" applyAlignment="1" applyProtection="1">
      <alignment horizontal="right"/>
      <protection hidden="1"/>
    </xf>
    <xf numFmtId="2" fontId="0" fillId="0" borderId="0" xfId="0" applyNumberFormat="1" applyFont="1" applyFill="1" applyBorder="1" applyAlignment="1" applyProtection="1">
      <alignment horizontal="right"/>
      <protection hidden="1"/>
    </xf>
    <xf numFmtId="2" fontId="1" fillId="0" borderId="0" xfId="0" applyNumberFormat="1" applyFont="1" applyFill="1" applyAlignment="1" applyProtection="1">
      <alignment horizontal="left"/>
      <protection hidden="1"/>
    </xf>
    <xf numFmtId="2" fontId="1" fillId="0" borderId="0" xfId="0" applyNumberFormat="1" applyFont="1" applyFill="1" applyAlignment="1" applyProtection="1">
      <alignment horizontal="right"/>
      <protection hidden="1"/>
    </xf>
    <xf numFmtId="0" fontId="0" fillId="0" borderId="0" xfId="0" applyFont="1" applyBorder="1" applyAlignment="1" applyProtection="1">
      <alignment/>
      <protection hidden="1"/>
    </xf>
    <xf numFmtId="0" fontId="0" fillId="0" borderId="0" xfId="0" applyAlignment="1" applyProtection="1">
      <alignment/>
      <protection hidden="1"/>
    </xf>
    <xf numFmtId="0" fontId="0" fillId="5" borderId="0" xfId="0" applyFill="1" applyAlignment="1">
      <alignment/>
    </xf>
    <xf numFmtId="0" fontId="0" fillId="6" borderId="6" xfId="0" applyFill="1" applyBorder="1" applyAlignment="1" applyProtection="1">
      <alignment/>
      <protection locked="0"/>
    </xf>
    <xf numFmtId="2" fontId="0" fillId="6" borderId="7" xfId="0" applyNumberFormat="1" applyFill="1" applyBorder="1" applyAlignment="1" applyProtection="1">
      <alignment/>
      <protection locked="0"/>
    </xf>
    <xf numFmtId="0" fontId="1" fillId="5" borderId="0" xfId="0" applyFont="1" applyFill="1" applyAlignment="1">
      <alignment/>
    </xf>
    <xf numFmtId="0" fontId="0" fillId="5" borderId="0" xfId="0" applyFill="1" applyAlignment="1" applyProtection="1">
      <alignment/>
      <protection hidden="1"/>
    </xf>
    <xf numFmtId="0" fontId="0" fillId="5" borderId="0" xfId="0" applyFont="1" applyFill="1" applyBorder="1" applyAlignment="1" applyProtection="1">
      <alignment/>
      <protection hidden="1"/>
    </xf>
    <xf numFmtId="0" fontId="0" fillId="6" borderId="7" xfId="0" applyFont="1" applyFill="1" applyBorder="1" applyAlignment="1" applyProtection="1">
      <alignment/>
      <protection locked="0"/>
    </xf>
    <xf numFmtId="169" fontId="0" fillId="6" borderId="6" xfId="0" applyNumberFormat="1" applyFill="1" applyBorder="1" applyAlignment="1" applyProtection="1">
      <alignment horizontal="left"/>
      <protection locked="0"/>
    </xf>
    <xf numFmtId="2" fontId="0" fillId="5" borderId="0" xfId="0" applyNumberFormat="1" applyFont="1" applyFill="1" applyAlignment="1" applyProtection="1">
      <alignment horizontal="center"/>
      <protection hidden="1"/>
    </xf>
    <xf numFmtId="2" fontId="0" fillId="5" borderId="0" xfId="0" applyNumberFormat="1" applyFont="1" applyFill="1" applyAlignment="1" applyProtection="1">
      <alignment horizontal="left"/>
      <protection hidden="1"/>
    </xf>
    <xf numFmtId="0" fontId="0" fillId="5" borderId="0" xfId="0" applyFill="1" applyBorder="1" applyAlignment="1" applyProtection="1">
      <alignment/>
      <protection hidden="1"/>
    </xf>
    <xf numFmtId="2" fontId="0" fillId="5" borderId="0" xfId="0" applyNumberFormat="1" applyFont="1" applyFill="1" applyBorder="1" applyAlignment="1" applyProtection="1">
      <alignment horizontal="center"/>
      <protection hidden="1"/>
    </xf>
    <xf numFmtId="2" fontId="0" fillId="5" borderId="0" xfId="0" applyNumberFormat="1" applyFont="1" applyFill="1" applyAlignment="1" applyProtection="1">
      <alignment/>
      <protection hidden="1"/>
    </xf>
    <xf numFmtId="2" fontId="0" fillId="5" borderId="0" xfId="0" applyNumberFormat="1" applyFont="1" applyFill="1" applyAlignment="1" applyProtection="1">
      <alignment horizontal="right"/>
      <protection hidden="1"/>
    </xf>
    <xf numFmtId="0" fontId="0" fillId="5" borderId="0" xfId="0" applyFill="1" applyAlignment="1" applyProtection="1">
      <alignment horizontal="right"/>
      <protection hidden="1"/>
    </xf>
    <xf numFmtId="2" fontId="0" fillId="7" borderId="0" xfId="0" applyNumberFormat="1" applyFont="1" applyFill="1" applyAlignment="1" applyProtection="1">
      <alignment horizontal="center"/>
      <protection hidden="1"/>
    </xf>
    <xf numFmtId="2" fontId="0" fillId="7" borderId="0" xfId="0" applyNumberFormat="1" applyFont="1" applyFill="1" applyBorder="1" applyAlignment="1" applyProtection="1">
      <alignment horizontal="center"/>
      <protection hidden="1"/>
    </xf>
    <xf numFmtId="2" fontId="0" fillId="7" borderId="0" xfId="0" applyNumberFormat="1" applyFont="1" applyFill="1" applyAlignment="1" applyProtection="1">
      <alignment/>
      <protection hidden="1"/>
    </xf>
    <xf numFmtId="2" fontId="0" fillId="7" borderId="0" xfId="0" applyNumberFormat="1" applyFont="1" applyFill="1" applyAlignment="1" applyProtection="1">
      <alignment horizontal="right"/>
      <protection hidden="1"/>
    </xf>
    <xf numFmtId="0" fontId="0" fillId="7" borderId="0" xfId="0" applyFill="1" applyAlignment="1" applyProtection="1">
      <alignment horizontal="right"/>
      <protection hidden="1"/>
    </xf>
    <xf numFmtId="0" fontId="10" fillId="4" borderId="1" xfId="0" applyFont="1" applyFill="1" applyBorder="1" applyAlignment="1" applyProtection="1">
      <alignment horizontal="right"/>
      <protection hidden="1"/>
    </xf>
    <xf numFmtId="0" fontId="11" fillId="0" borderId="4" xfId="0" applyFont="1" applyBorder="1" applyAlignment="1" applyProtection="1">
      <alignment/>
      <protection hidden="1"/>
    </xf>
    <xf numFmtId="2" fontId="11" fillId="4" borderId="5" xfId="0" applyNumberFormat="1" applyFont="1" applyFill="1" applyBorder="1" applyAlignment="1" applyProtection="1">
      <alignment horizontal="right"/>
      <protection hidden="1"/>
    </xf>
    <xf numFmtId="169" fontId="3" fillId="0" borderId="5" xfId="0" applyNumberFormat="1" applyFont="1" applyFill="1" applyBorder="1" applyAlignment="1" applyProtection="1">
      <alignment horizontal="left"/>
      <protection hidden="1"/>
    </xf>
    <xf numFmtId="2" fontId="3" fillId="0" borderId="8" xfId="0" applyNumberFormat="1" applyFont="1" applyFill="1" applyBorder="1" applyAlignment="1" applyProtection="1">
      <alignment horizontal="left"/>
      <protection hidden="1"/>
    </xf>
    <xf numFmtId="2" fontId="3" fillId="0" borderId="9" xfId="0" applyNumberFormat="1" applyFont="1" applyFill="1" applyBorder="1" applyAlignment="1" applyProtection="1">
      <alignment horizontal="left"/>
      <protection hidden="1"/>
    </xf>
    <xf numFmtId="2" fontId="3" fillId="0" borderId="9" xfId="0" applyNumberFormat="1" applyFont="1" applyFill="1" applyBorder="1" applyAlignment="1" applyProtection="1">
      <alignment/>
      <protection hidden="1"/>
    </xf>
    <xf numFmtId="2" fontId="3" fillId="0" borderId="9" xfId="0" applyNumberFormat="1" applyFont="1" applyFill="1" applyBorder="1" applyAlignment="1" applyProtection="1">
      <alignment horizontal="center"/>
      <protection hidden="1"/>
    </xf>
    <xf numFmtId="2" fontId="3" fillId="0" borderId="10" xfId="0" applyNumberFormat="1" applyFont="1" applyFill="1" applyBorder="1" applyAlignment="1" applyProtection="1">
      <alignment horizontal="right"/>
      <protection hidden="1"/>
    </xf>
    <xf numFmtId="2" fontId="3" fillId="0" borderId="9" xfId="0" applyNumberFormat="1" applyFont="1" applyFill="1" applyBorder="1" applyAlignment="1" applyProtection="1">
      <alignment horizontal="right"/>
      <protection hidden="1"/>
    </xf>
    <xf numFmtId="2" fontId="3" fillId="0" borderId="4" xfId="0" applyNumberFormat="1" applyFont="1" applyFill="1" applyBorder="1" applyAlignment="1" applyProtection="1">
      <alignment horizontal="right"/>
      <protection hidden="1"/>
    </xf>
    <xf numFmtId="2" fontId="3" fillId="0" borderId="8" xfId="0" applyNumberFormat="1" applyFont="1" applyFill="1" applyBorder="1" applyAlignment="1" applyProtection="1">
      <alignment/>
      <protection hidden="1"/>
    </xf>
    <xf numFmtId="0" fontId="3" fillId="0" borderId="9" xfId="0" applyFont="1" applyFill="1" applyBorder="1" applyAlignment="1" applyProtection="1">
      <alignment horizontal="right"/>
      <protection hidden="1"/>
    </xf>
    <xf numFmtId="0" fontId="3" fillId="0" borderId="4" xfId="0" applyFont="1" applyFill="1" applyBorder="1" applyAlignment="1" applyProtection="1">
      <alignment horizontal="right"/>
      <protection hidden="1"/>
    </xf>
    <xf numFmtId="0" fontId="3" fillId="0" borderId="9" xfId="0" applyFont="1" applyFill="1" applyBorder="1" applyAlignment="1" applyProtection="1">
      <alignment horizontal="left"/>
      <protection hidden="1"/>
    </xf>
    <xf numFmtId="0" fontId="0" fillId="0" borderId="0" xfId="0" applyFill="1" applyAlignment="1" applyProtection="1">
      <alignment/>
      <protection hidden="1"/>
    </xf>
    <xf numFmtId="0" fontId="1" fillId="0" borderId="0" xfId="0" applyFont="1" applyFill="1" applyAlignment="1" applyProtection="1">
      <alignment/>
      <protection hidden="1"/>
    </xf>
    <xf numFmtId="0" fontId="0" fillId="6" borderId="11" xfId="0" applyFill="1" applyBorder="1" applyAlignment="1" applyProtection="1">
      <alignment/>
      <protection hidden="1"/>
    </xf>
    <xf numFmtId="0" fontId="0" fillId="6" borderId="12" xfId="0" applyFill="1" applyBorder="1" applyAlignment="1" applyProtection="1">
      <alignment/>
      <protection hidden="1"/>
    </xf>
    <xf numFmtId="0" fontId="0" fillId="0" borderId="13" xfId="0" applyFill="1" applyBorder="1" applyAlignment="1" applyProtection="1">
      <alignment/>
      <protection hidden="1"/>
    </xf>
    <xf numFmtId="14" fontId="0" fillId="6" borderId="11" xfId="0" applyNumberFormat="1" applyFill="1" applyBorder="1" applyAlignment="1" applyProtection="1">
      <alignment/>
      <protection hidden="1"/>
    </xf>
    <xf numFmtId="14" fontId="0" fillId="6" borderId="12" xfId="0" applyNumberFormat="1" applyFill="1" applyBorder="1" applyAlignment="1" applyProtection="1">
      <alignment/>
      <protection hidden="1"/>
    </xf>
    <xf numFmtId="169" fontId="0" fillId="0" borderId="0" xfId="0" applyNumberFormat="1" applyFill="1" applyAlignment="1" applyProtection="1">
      <alignment horizontal="left"/>
      <protection hidden="1"/>
    </xf>
    <xf numFmtId="14" fontId="0" fillId="0" borderId="0" xfId="0" applyNumberFormat="1" applyFill="1" applyAlignment="1" applyProtection="1">
      <alignment/>
      <protection hidden="1"/>
    </xf>
    <xf numFmtId="18" fontId="0" fillId="0" borderId="0" xfId="0" applyNumberFormat="1" applyFill="1" applyAlignment="1" applyProtection="1">
      <alignment/>
      <protection hidden="1"/>
    </xf>
    <xf numFmtId="0" fontId="0" fillId="0" borderId="0" xfId="0" applyFill="1" applyAlignment="1" applyProtection="1">
      <alignment horizontal="left"/>
      <protection hidden="1"/>
    </xf>
    <xf numFmtId="0" fontId="1" fillId="0" borderId="14" xfId="0" applyFont="1" applyFill="1" applyBorder="1" applyAlignment="1" applyProtection="1">
      <alignment/>
      <protection hidden="1"/>
    </xf>
    <xf numFmtId="0" fontId="0" fillId="0" borderId="15" xfId="0" applyFill="1" applyBorder="1" applyAlignment="1" applyProtection="1">
      <alignment/>
      <protection hidden="1"/>
    </xf>
    <xf numFmtId="0" fontId="0" fillId="0" borderId="16" xfId="0" applyFill="1" applyBorder="1" applyAlignment="1" applyProtection="1">
      <alignment/>
      <protection hidden="1"/>
    </xf>
    <xf numFmtId="0" fontId="0" fillId="0" borderId="17" xfId="0" applyFill="1" applyBorder="1" applyAlignment="1" applyProtection="1">
      <alignment horizontal="left"/>
      <protection hidden="1"/>
    </xf>
    <xf numFmtId="0" fontId="0" fillId="0" borderId="18" xfId="0" applyFill="1" applyBorder="1" applyAlignment="1" applyProtection="1">
      <alignment/>
      <protection hidden="1"/>
    </xf>
    <xf numFmtId="2" fontId="0" fillId="0" borderId="10" xfId="0" applyNumberFormat="1" applyFill="1" applyBorder="1" applyAlignment="1" applyProtection="1">
      <alignment/>
      <protection hidden="1"/>
    </xf>
    <xf numFmtId="0" fontId="0" fillId="0" borderId="19" xfId="0" applyFill="1" applyBorder="1" applyAlignment="1" applyProtection="1">
      <alignment horizontal="left"/>
      <protection hidden="1"/>
    </xf>
    <xf numFmtId="0" fontId="0" fillId="0" borderId="20" xfId="0" applyFill="1" applyBorder="1" applyAlignment="1" applyProtection="1">
      <alignment/>
      <protection hidden="1"/>
    </xf>
    <xf numFmtId="0" fontId="1" fillId="0" borderId="16" xfId="0" applyFont="1" applyFill="1" applyBorder="1" applyAlignment="1" applyProtection="1">
      <alignment/>
      <protection hidden="1"/>
    </xf>
    <xf numFmtId="0" fontId="1" fillId="0" borderId="0" xfId="0" applyFont="1" applyFill="1" applyBorder="1" applyAlignment="1" applyProtection="1">
      <alignment horizontal="right"/>
      <protection hidden="1"/>
    </xf>
    <xf numFmtId="0" fontId="0" fillId="0" borderId="17" xfId="0" applyFill="1" applyBorder="1" applyAlignment="1" applyProtection="1">
      <alignment/>
      <protection hidden="1"/>
    </xf>
    <xf numFmtId="2" fontId="0" fillId="0" borderId="0" xfId="0" applyNumberFormat="1" applyFill="1" applyBorder="1" applyAlignment="1" applyProtection="1">
      <alignment/>
      <protection hidden="1"/>
    </xf>
    <xf numFmtId="0" fontId="0" fillId="0" borderId="19" xfId="0" applyFill="1" applyBorder="1" applyAlignment="1" applyProtection="1">
      <alignment/>
      <protection hidden="1"/>
    </xf>
    <xf numFmtId="164" fontId="12" fillId="6" borderId="7" xfId="0" applyNumberFormat="1" applyFont="1" applyFill="1" applyBorder="1" applyAlignment="1" applyProtection="1">
      <alignment horizontal="right"/>
      <protection locked="0"/>
    </xf>
    <xf numFmtId="49" fontId="12" fillId="6" borderId="7" xfId="0" applyNumberFormat="1" applyFont="1" applyFill="1" applyBorder="1" applyAlignment="1" applyProtection="1">
      <alignment/>
      <protection locked="0"/>
    </xf>
    <xf numFmtId="0" fontId="7" fillId="0" borderId="0" xfId="0" applyFont="1" applyFill="1" applyAlignment="1">
      <alignment/>
    </xf>
    <xf numFmtId="0" fontId="3" fillId="5" borderId="0" xfId="0" applyFont="1" applyFill="1" applyAlignment="1" applyProtection="1">
      <alignment/>
      <protection hidden="1"/>
    </xf>
    <xf numFmtId="0" fontId="3" fillId="0" borderId="0" xfId="0" applyFont="1" applyFill="1" applyAlignment="1" applyProtection="1">
      <alignment/>
      <protection hidden="1"/>
    </xf>
    <xf numFmtId="0" fontId="1" fillId="5" borderId="0" xfId="0" applyFont="1" applyFill="1" applyAlignment="1" applyProtection="1">
      <alignment/>
      <protection hidden="1"/>
    </xf>
    <xf numFmtId="0" fontId="1" fillId="0" borderId="0" xfId="0" applyFont="1" applyAlignment="1" applyProtection="1">
      <alignment/>
      <protection hidden="1"/>
    </xf>
    <xf numFmtId="2" fontId="0" fillId="7" borderId="0" xfId="0" applyNumberFormat="1" applyFont="1" applyFill="1" applyAlignment="1" applyProtection="1">
      <alignment horizontal="left"/>
      <protection hidden="1"/>
    </xf>
    <xf numFmtId="0" fontId="3" fillId="5" borderId="5" xfId="0" applyFont="1" applyFill="1" applyBorder="1" applyAlignment="1" applyProtection="1">
      <alignment/>
      <protection hidden="1"/>
    </xf>
    <xf numFmtId="0" fontId="0" fillId="5" borderId="5" xfId="0" applyFill="1" applyBorder="1" applyAlignment="1" applyProtection="1">
      <alignment/>
      <protection hidden="1"/>
    </xf>
    <xf numFmtId="0" fontId="13" fillId="0" borderId="0" xfId="0" applyFont="1" applyBorder="1" applyAlignment="1" applyProtection="1">
      <alignment/>
      <protection hidden="1"/>
    </xf>
    <xf numFmtId="0" fontId="13" fillId="0" borderId="0" xfId="0" applyFont="1" applyBorder="1" applyAlignment="1" applyProtection="1">
      <alignment horizontal="right"/>
      <protection hidden="1"/>
    </xf>
    <xf numFmtId="2" fontId="13" fillId="0" borderId="0" xfId="0" applyNumberFormat="1" applyFont="1" applyBorder="1" applyAlignment="1" applyProtection="1">
      <alignment horizontal="center"/>
      <protection hidden="1"/>
    </xf>
    <xf numFmtId="2" fontId="13" fillId="0" borderId="0" xfId="0" applyNumberFormat="1" applyFont="1" applyBorder="1" applyAlignment="1" applyProtection="1">
      <alignment/>
      <protection hidden="1"/>
    </xf>
    <xf numFmtId="0" fontId="13" fillId="5" borderId="0" xfId="0" applyFont="1" applyFill="1" applyBorder="1" applyAlignment="1" applyProtection="1">
      <alignment/>
      <protection hidden="1"/>
    </xf>
    <xf numFmtId="2" fontId="13" fillId="5" borderId="0" xfId="0" applyNumberFormat="1" applyFont="1" applyFill="1" applyBorder="1" applyAlignment="1" applyProtection="1">
      <alignment/>
      <protection hidden="1"/>
    </xf>
    <xf numFmtId="2" fontId="0" fillId="5" borderId="0" xfId="0" applyNumberFormat="1" applyFont="1" applyFill="1" applyBorder="1" applyAlignment="1" applyProtection="1">
      <alignment/>
      <protection hidden="1"/>
    </xf>
    <xf numFmtId="0" fontId="0" fillId="5" borderId="0" xfId="0" applyFill="1" applyBorder="1" applyAlignment="1">
      <alignment/>
    </xf>
    <xf numFmtId="0" fontId="0" fillId="0" borderId="0" xfId="0" applyFont="1" applyFill="1" applyBorder="1" applyAlignment="1" applyProtection="1">
      <alignment/>
      <protection hidden="1"/>
    </xf>
    <xf numFmtId="0" fontId="0" fillId="0" borderId="0" xfId="0" applyBorder="1" applyAlignment="1">
      <alignment/>
    </xf>
    <xf numFmtId="169" fontId="1" fillId="0" borderId="5" xfId="0" applyNumberFormat="1" applyFont="1" applyFill="1" applyBorder="1" applyAlignment="1" applyProtection="1">
      <alignment horizontal="left"/>
      <protection hidden="1"/>
    </xf>
    <xf numFmtId="2" fontId="1" fillId="3" borderId="8" xfId="0" applyNumberFormat="1" applyFont="1" applyFill="1" applyBorder="1" applyAlignment="1" applyProtection="1">
      <alignment/>
      <protection hidden="1"/>
    </xf>
    <xf numFmtId="2" fontId="1" fillId="3" borderId="9" xfId="0" applyNumberFormat="1" applyFont="1" applyFill="1" applyBorder="1" applyAlignment="1" applyProtection="1">
      <alignment/>
      <protection hidden="1"/>
    </xf>
    <xf numFmtId="2" fontId="1" fillId="3" borderId="9" xfId="0" applyNumberFormat="1" applyFont="1" applyFill="1" applyBorder="1" applyAlignment="1" applyProtection="1">
      <alignment horizontal="right"/>
      <protection hidden="1"/>
    </xf>
    <xf numFmtId="169" fontId="1" fillId="0" borderId="2" xfId="0" applyNumberFormat="1" applyFont="1" applyFill="1" applyBorder="1" applyAlignment="1" applyProtection="1">
      <alignment horizontal="left"/>
      <protection hidden="1"/>
    </xf>
    <xf numFmtId="2" fontId="1" fillId="4" borderId="8" xfId="0" applyNumberFormat="1" applyFont="1" applyFill="1" applyBorder="1" applyAlignment="1" applyProtection="1">
      <alignment horizontal="left"/>
      <protection hidden="1"/>
    </xf>
    <xf numFmtId="2" fontId="1" fillId="4" borderId="9" xfId="0" applyNumberFormat="1" applyFont="1" applyFill="1" applyBorder="1" applyAlignment="1" applyProtection="1">
      <alignment horizontal="left"/>
      <protection hidden="1"/>
    </xf>
    <xf numFmtId="2" fontId="1" fillId="4" borderId="9" xfId="0" applyNumberFormat="1" applyFont="1" applyFill="1" applyBorder="1" applyAlignment="1" applyProtection="1">
      <alignment horizontal="right"/>
      <protection hidden="1"/>
    </xf>
    <xf numFmtId="0" fontId="1" fillId="4" borderId="4" xfId="0" applyFont="1" applyFill="1" applyBorder="1" applyAlignment="1" applyProtection="1">
      <alignment horizontal="right"/>
      <protection hidden="1"/>
    </xf>
    <xf numFmtId="2" fontId="11" fillId="5" borderId="0" xfId="0" applyNumberFormat="1" applyFont="1" applyFill="1" applyAlignment="1" applyProtection="1">
      <alignment horizontal="center"/>
      <protection hidden="1"/>
    </xf>
    <xf numFmtId="2" fontId="11" fillId="7" borderId="0" xfId="0" applyNumberFormat="1" applyFont="1" applyFill="1" applyAlignment="1" applyProtection="1">
      <alignment horizontal="center"/>
      <protection hidden="1"/>
    </xf>
    <xf numFmtId="2" fontId="2" fillId="0" borderId="0" xfId="0" applyNumberFormat="1" applyFont="1" applyFill="1" applyBorder="1" applyAlignment="1" applyProtection="1">
      <alignment horizontal="center"/>
      <protection hidden="1"/>
    </xf>
    <xf numFmtId="0" fontId="2" fillId="0" borderId="20" xfId="0" applyFont="1" applyBorder="1" applyAlignment="1" applyProtection="1">
      <alignment horizontal="center"/>
      <protection hidden="1"/>
    </xf>
    <xf numFmtId="0" fontId="11" fillId="0" borderId="4" xfId="0" applyFont="1" applyBorder="1" applyAlignment="1" applyProtection="1">
      <alignment horizontal="center"/>
      <protection hidden="1"/>
    </xf>
    <xf numFmtId="2" fontId="11" fillId="0" borderId="0" xfId="0" applyNumberFormat="1" applyFont="1" applyFill="1" applyAlignment="1" applyProtection="1">
      <alignment horizontal="left"/>
      <protection hidden="1"/>
    </xf>
    <xf numFmtId="2" fontId="11" fillId="5" borderId="0" xfId="0" applyNumberFormat="1" applyFont="1" applyFill="1" applyAlignment="1" applyProtection="1">
      <alignment horizontal="right"/>
      <protection hidden="1"/>
    </xf>
    <xf numFmtId="2" fontId="11" fillId="0" borderId="0" xfId="0" applyNumberFormat="1" applyFont="1" applyFill="1" applyAlignment="1" applyProtection="1">
      <alignment horizontal="center"/>
      <protection hidden="1"/>
    </xf>
    <xf numFmtId="2" fontId="2" fillId="0" borderId="17" xfId="0" applyNumberFormat="1" applyFont="1" applyFill="1" applyBorder="1" applyAlignment="1" applyProtection="1">
      <alignment horizontal="center"/>
      <protection hidden="1"/>
    </xf>
    <xf numFmtId="0" fontId="2" fillId="0" borderId="1" xfId="0" applyFont="1" applyBorder="1" applyAlignment="1" applyProtection="1">
      <alignment horizontal="center"/>
      <protection hidden="1"/>
    </xf>
    <xf numFmtId="0" fontId="2" fillId="0" borderId="2" xfId="0" applyFont="1" applyBorder="1" applyAlignment="1" applyProtection="1">
      <alignment horizontal="center"/>
      <protection hidden="1"/>
    </xf>
    <xf numFmtId="0" fontId="11" fillId="0" borderId="5" xfId="0" applyFont="1" applyBorder="1" applyAlignment="1" applyProtection="1">
      <alignment horizontal="center"/>
      <protection hidden="1"/>
    </xf>
    <xf numFmtId="0" fontId="1" fillId="5" borderId="0" xfId="0" applyFont="1" applyFill="1" applyBorder="1" applyAlignment="1" applyProtection="1">
      <alignment/>
      <protection hidden="1"/>
    </xf>
    <xf numFmtId="2" fontId="11" fillId="0" borderId="0" xfId="0" applyNumberFormat="1" applyFont="1" applyFill="1" applyBorder="1" applyAlignment="1" applyProtection="1">
      <alignment horizontal="center"/>
      <protection hidden="1"/>
    </xf>
    <xf numFmtId="2" fontId="11" fillId="0" borderId="19" xfId="0" applyNumberFormat="1" applyFont="1" applyFill="1" applyBorder="1" applyAlignment="1" applyProtection="1">
      <alignment horizontal="right"/>
      <protection hidden="1"/>
    </xf>
    <xf numFmtId="0" fontId="11" fillId="0" borderId="19" xfId="0" applyFont="1" applyBorder="1" applyAlignment="1" applyProtection="1">
      <alignment horizontal="center"/>
      <protection hidden="1"/>
    </xf>
    <xf numFmtId="0" fontId="0" fillId="5" borderId="0" xfId="0" applyFill="1" applyAlignment="1" applyProtection="1">
      <alignment horizontal="center"/>
      <protection hidden="1"/>
    </xf>
    <xf numFmtId="0" fontId="0" fillId="5" borderId="0" xfId="0" applyFill="1" applyAlignment="1" applyProtection="1">
      <alignment horizontal="left"/>
      <protection hidden="1"/>
    </xf>
    <xf numFmtId="0" fontId="0" fillId="7" borderId="16" xfId="0" applyFill="1" applyBorder="1" applyAlignment="1" applyProtection="1">
      <alignment horizontal="center"/>
      <protection hidden="1"/>
    </xf>
    <xf numFmtId="0" fontId="0" fillId="7" borderId="0" xfId="0" applyFill="1" applyBorder="1" applyAlignment="1" applyProtection="1">
      <alignment horizontal="left"/>
      <protection hidden="1"/>
    </xf>
    <xf numFmtId="0" fontId="7" fillId="5" borderId="0" xfId="0" applyFont="1" applyFill="1" applyAlignment="1" applyProtection="1">
      <alignment/>
      <protection hidden="1"/>
    </xf>
    <xf numFmtId="1" fontId="7" fillId="0" borderId="3" xfId="0" applyNumberFormat="1" applyFont="1" applyFill="1" applyBorder="1" applyAlignment="1" applyProtection="1">
      <alignment horizontal="center"/>
      <protection hidden="1"/>
    </xf>
    <xf numFmtId="2" fontId="3" fillId="0" borderId="18" xfId="0" applyNumberFormat="1" applyFont="1" applyFill="1" applyBorder="1" applyAlignment="1" applyProtection="1">
      <alignment horizontal="left"/>
      <protection hidden="1"/>
    </xf>
    <xf numFmtId="0" fontId="7" fillId="0" borderId="10" xfId="0" applyFont="1" applyFill="1" applyBorder="1" applyAlignment="1" applyProtection="1">
      <alignment horizontal="right"/>
      <protection hidden="1"/>
    </xf>
    <xf numFmtId="1" fontId="3" fillId="0" borderId="2" xfId="0" applyNumberFormat="1" applyFont="1" applyFill="1" applyBorder="1" applyAlignment="1" applyProtection="1">
      <alignment horizontal="center"/>
      <protection hidden="1"/>
    </xf>
    <xf numFmtId="2" fontId="1" fillId="0" borderId="18" xfId="0" applyNumberFormat="1" applyFont="1" applyFill="1" applyBorder="1" applyAlignment="1" applyProtection="1">
      <alignment horizontal="left"/>
      <protection hidden="1"/>
    </xf>
    <xf numFmtId="2" fontId="1" fillId="0" borderId="9" xfId="0" applyNumberFormat="1" applyFont="1" applyFill="1" applyBorder="1" applyAlignment="1" applyProtection="1">
      <alignment horizontal="right"/>
      <protection hidden="1"/>
    </xf>
    <xf numFmtId="0" fontId="2" fillId="0" borderId="1" xfId="0" applyFont="1" applyBorder="1" applyAlignment="1" applyProtection="1">
      <alignment horizontal="left"/>
      <protection hidden="1"/>
    </xf>
    <xf numFmtId="0" fontId="2" fillId="0" borderId="1" xfId="0" applyFont="1" applyFill="1" applyBorder="1" applyAlignment="1" applyProtection="1">
      <alignment horizontal="right"/>
      <protection hidden="1"/>
    </xf>
    <xf numFmtId="0" fontId="10" fillId="0" borderId="1" xfId="0" applyFont="1" applyFill="1" applyBorder="1" applyAlignment="1" applyProtection="1">
      <alignment horizontal="right"/>
      <protection hidden="1"/>
    </xf>
    <xf numFmtId="0" fontId="2" fillId="0" borderId="15" xfId="0" applyFont="1" applyFill="1" applyBorder="1" applyAlignment="1" applyProtection="1">
      <alignment horizontal="right"/>
      <protection hidden="1"/>
    </xf>
    <xf numFmtId="0" fontId="2" fillId="0" borderId="3" xfId="0" applyFont="1" applyBorder="1" applyAlignment="1" applyProtection="1">
      <alignment horizontal="center"/>
      <protection hidden="1"/>
    </xf>
    <xf numFmtId="0" fontId="2" fillId="0" borderId="3" xfId="0" applyFont="1" applyBorder="1" applyAlignment="1" applyProtection="1">
      <alignment horizontal="left"/>
      <protection hidden="1"/>
    </xf>
    <xf numFmtId="0" fontId="2" fillId="0" borderId="3" xfId="0" applyFont="1" applyFill="1" applyBorder="1" applyAlignment="1" applyProtection="1">
      <alignment horizontal="right"/>
      <protection hidden="1"/>
    </xf>
    <xf numFmtId="0" fontId="2" fillId="0" borderId="0" xfId="0" applyFont="1" applyFill="1" applyBorder="1" applyAlignment="1" applyProtection="1">
      <alignment horizontal="right"/>
      <protection hidden="1"/>
    </xf>
    <xf numFmtId="0" fontId="0" fillId="5" borderId="0" xfId="0" applyFont="1" applyFill="1" applyAlignment="1" applyProtection="1">
      <alignment/>
      <protection hidden="1"/>
    </xf>
    <xf numFmtId="0" fontId="11" fillId="0" borderId="8" xfId="0" applyFont="1" applyBorder="1" applyAlignment="1" applyProtection="1">
      <alignment horizontal="center"/>
      <protection hidden="1"/>
    </xf>
    <xf numFmtId="0" fontId="0" fillId="0" borderId="0" xfId="0" applyAlignment="1" applyProtection="1">
      <alignment horizontal="center"/>
      <protection hidden="1"/>
    </xf>
    <xf numFmtId="0" fontId="0" fillId="0" borderId="0" xfId="0" applyAlignment="1" applyProtection="1">
      <alignment horizontal="left"/>
      <protection hidden="1"/>
    </xf>
    <xf numFmtId="0" fontId="0" fillId="7" borderId="0" xfId="0" applyFill="1" applyAlignment="1">
      <alignment/>
    </xf>
    <xf numFmtId="0" fontId="13" fillId="0" borderId="0" xfId="0" applyFont="1" applyFill="1" applyBorder="1" applyAlignment="1" applyProtection="1">
      <alignment/>
      <protection hidden="1"/>
    </xf>
    <xf numFmtId="2" fontId="13" fillId="0" borderId="0" xfId="0" applyNumberFormat="1" applyFont="1" applyFill="1" applyBorder="1" applyAlignment="1" applyProtection="1">
      <alignment horizontal="center"/>
      <protection hidden="1"/>
    </xf>
    <xf numFmtId="2" fontId="13" fillId="0" borderId="0" xfId="0" applyNumberFormat="1" applyFont="1" applyFill="1" applyBorder="1" applyAlignment="1" applyProtection="1">
      <alignment/>
      <protection hidden="1"/>
    </xf>
    <xf numFmtId="0" fontId="0" fillId="0" borderId="0" xfId="0" applyFill="1" applyBorder="1" applyAlignment="1" applyProtection="1">
      <alignment/>
      <protection hidden="1"/>
    </xf>
    <xf numFmtId="0" fontId="1" fillId="0" borderId="0" xfId="0" applyFont="1" applyFill="1" applyBorder="1" applyAlignment="1" applyProtection="1">
      <alignment/>
      <protection hidden="1"/>
    </xf>
    <xf numFmtId="0" fontId="0" fillId="0" borderId="0" xfId="0" applyFill="1" applyBorder="1" applyAlignment="1" applyProtection="1">
      <alignment horizontal="left"/>
      <protection hidden="1"/>
    </xf>
    <xf numFmtId="0" fontId="0" fillId="0" borderId="0" xfId="0" applyFill="1" applyBorder="1" applyAlignment="1" applyProtection="1">
      <alignment/>
      <protection locked="0"/>
    </xf>
    <xf numFmtId="0" fontId="1" fillId="0" borderId="8" xfId="0" applyFont="1" applyFill="1" applyBorder="1" applyAlignment="1" applyProtection="1">
      <alignment/>
      <protection hidden="1"/>
    </xf>
    <xf numFmtId="2" fontId="0" fillId="0" borderId="9" xfId="0" applyNumberFormat="1" applyFill="1" applyBorder="1" applyAlignment="1" applyProtection="1">
      <alignment/>
      <protection hidden="1"/>
    </xf>
    <xf numFmtId="2" fontId="0" fillId="0" borderId="4" xfId="0" applyNumberFormat="1" applyFill="1" applyBorder="1" applyAlignment="1" applyProtection="1">
      <alignment/>
      <protection hidden="1"/>
    </xf>
    <xf numFmtId="0" fontId="0" fillId="0" borderId="4" xfId="0" applyFill="1" applyBorder="1" applyAlignment="1" applyProtection="1">
      <alignment/>
      <protection hidden="1"/>
    </xf>
    <xf numFmtId="2" fontId="11" fillId="5" borderId="0" xfId="0" applyNumberFormat="1" applyFont="1" applyFill="1" applyAlignment="1" applyProtection="1">
      <alignment horizontal="left"/>
      <protection hidden="1"/>
    </xf>
    <xf numFmtId="2" fontId="11" fillId="5" borderId="0" xfId="0" applyNumberFormat="1" applyFont="1" applyFill="1" applyAlignment="1" applyProtection="1">
      <alignment/>
      <protection hidden="1"/>
    </xf>
    <xf numFmtId="0" fontId="11" fillId="5" borderId="0" xfId="0" applyFont="1" applyFill="1" applyAlignment="1" applyProtection="1">
      <alignment horizontal="right"/>
      <protection hidden="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latin typeface="Arial"/>
                <a:ea typeface="Arial"/>
                <a:cs typeface="Arial"/>
              </a:rPr>
              <a:t>Pin versus Pout</a:t>
            </a:r>
          </a:p>
        </c:rich>
      </c:tx>
      <c:layout/>
      <c:spPr>
        <a:noFill/>
        <a:ln>
          <a:noFill/>
        </a:ln>
      </c:spPr>
    </c:title>
    <c:plotArea>
      <c:layout/>
      <c:scatterChart>
        <c:scatterStyle val="lineMarker"/>
        <c:varyColors val="0"/>
        <c:ser>
          <c:idx val="0"/>
          <c:order val="0"/>
          <c:tx>
            <c:v>Linear</c:v>
          </c:tx>
          <c:extLst>
            <c:ext xmlns:c14="http://schemas.microsoft.com/office/drawing/2007/8/2/chart" uri="{6F2FDCE9-48DA-4B69-8628-5D25D57E5C99}">
              <c14:invertSolidFillFmt>
                <c14:spPr>
                  <a:solidFill>
                    <a:srgbClr val="000000"/>
                  </a:solidFill>
                </c14:spPr>
              </c14:invertSolidFillFmt>
            </c:ext>
          </c:extLst>
          <c:xVal>
            <c:numRef>
              <c:f>SatCubicModel!$C$19:$C$58</c:f>
              <c:numCache/>
            </c:numRef>
          </c:xVal>
          <c:yVal>
            <c:numRef>
              <c:f>SatCubicModel!$D$19:$D$58</c:f>
              <c:numCache/>
            </c:numRef>
          </c:yVal>
          <c:smooth val="0"/>
        </c:ser>
        <c:ser>
          <c:idx val="1"/>
          <c:order val="1"/>
          <c:tx>
            <c:v>Cubic</c:v>
          </c:tx>
          <c:extLst>
            <c:ext xmlns:c14="http://schemas.microsoft.com/office/drawing/2007/8/2/chart" uri="{6F2FDCE9-48DA-4B69-8628-5D25D57E5C99}">
              <c14:invertSolidFillFmt>
                <c14:spPr>
                  <a:solidFill>
                    <a:srgbClr val="000000"/>
                  </a:solidFill>
                </c14:spPr>
              </c14:invertSolidFillFmt>
            </c:ext>
          </c:extLst>
          <c:xVal>
            <c:numRef>
              <c:f>SatCubicModel!$C$19:$C$58</c:f>
              <c:numCache/>
            </c:numRef>
          </c:xVal>
          <c:yVal>
            <c:numRef>
              <c:f>SatCubicModel!$F$19:$F$58</c:f>
              <c:numCache/>
            </c:numRef>
          </c:yVal>
          <c:smooth val="0"/>
        </c:ser>
        <c:ser>
          <c:idx val="2"/>
          <c:order val="2"/>
          <c:tx>
            <c:v>Saturated Cubic</c:v>
          </c:tx>
          <c:extLst>
            <c:ext xmlns:c14="http://schemas.microsoft.com/office/drawing/2007/8/2/chart" uri="{6F2FDCE9-48DA-4B69-8628-5D25D57E5C99}">
              <c14:invertSolidFillFmt>
                <c14:spPr>
                  <a:solidFill>
                    <a:srgbClr val="000000"/>
                  </a:solidFill>
                </c14:spPr>
              </c14:invertSolidFillFmt>
            </c:ext>
          </c:extLst>
          <c:xVal>
            <c:numRef>
              <c:f>SatCubicModel!$C$19:$C$58</c:f>
              <c:numCache/>
            </c:numRef>
          </c:xVal>
          <c:yVal>
            <c:numRef>
              <c:f>SatCubicModel!$H$19:$H$58</c:f>
              <c:numCache/>
            </c:numRef>
          </c:yVal>
          <c:smooth val="0"/>
        </c:ser>
        <c:axId val="42962305"/>
        <c:axId val="51116426"/>
      </c:scatterChart>
      <c:valAx>
        <c:axId val="42962305"/>
        <c:scaling>
          <c:orientation val="minMax"/>
        </c:scaling>
        <c:axPos val="b"/>
        <c:title>
          <c:tx>
            <c:rich>
              <a:bodyPr vert="horz" rot="0" anchor="ctr"/>
              <a:lstStyle/>
              <a:p>
                <a:pPr algn="ctr">
                  <a:defRPr/>
                </a:pPr>
                <a:r>
                  <a:rPr lang="en-US" cap="none" sz="1175" b="1" i="0" u="none" baseline="0">
                    <a:latin typeface="Arial"/>
                    <a:ea typeface="Arial"/>
                    <a:cs typeface="Arial"/>
                  </a:rPr>
                  <a:t>Input Power (dBm)</a:t>
                </a:r>
              </a:p>
            </c:rich>
          </c:tx>
          <c:layout/>
          <c:overlay val="0"/>
          <c:spPr>
            <a:noFill/>
            <a:ln>
              <a:noFill/>
            </a:ln>
          </c:spPr>
        </c:title>
        <c:majorGridlines/>
        <c:delete val="0"/>
        <c:numFmt formatCode="General" sourceLinked="1"/>
        <c:majorTickMark val="out"/>
        <c:minorTickMark val="none"/>
        <c:tickLblPos val="nextTo"/>
        <c:crossAx val="51116426"/>
        <c:crosses val="autoZero"/>
        <c:crossBetween val="midCat"/>
        <c:dispUnits/>
        <c:majorUnit val="5"/>
      </c:valAx>
      <c:valAx>
        <c:axId val="51116426"/>
        <c:scaling>
          <c:orientation val="minMax"/>
        </c:scaling>
        <c:axPos val="l"/>
        <c:title>
          <c:tx>
            <c:rich>
              <a:bodyPr vert="horz" rot="-5400000" anchor="ctr"/>
              <a:lstStyle/>
              <a:p>
                <a:pPr algn="ctr">
                  <a:defRPr/>
                </a:pPr>
                <a:r>
                  <a:rPr lang="en-US" cap="none" sz="1175" b="1" i="0" u="none" baseline="0">
                    <a:latin typeface="Arial"/>
                    <a:ea typeface="Arial"/>
                    <a:cs typeface="Arial"/>
                  </a:rPr>
                  <a:t>Output Power (dBm)</a:t>
                </a:r>
              </a:p>
            </c:rich>
          </c:tx>
          <c:layout/>
          <c:overlay val="0"/>
          <c:spPr>
            <a:noFill/>
            <a:ln>
              <a:noFill/>
            </a:ln>
          </c:spPr>
        </c:title>
        <c:majorGridlines/>
        <c:delete val="0"/>
        <c:numFmt formatCode="General" sourceLinked="1"/>
        <c:majorTickMark val="out"/>
        <c:minorTickMark val="none"/>
        <c:tickLblPos val="nextTo"/>
        <c:crossAx val="42962305"/>
        <c:crossesAt val="-50"/>
        <c:crossBetween val="midCat"/>
        <c:dispUnits/>
      </c:valAx>
      <c:spPr>
        <a:noFill/>
        <a:ln w="12700">
          <a:solidFill>
            <a:srgbClr val="808080"/>
          </a:solidFill>
        </a:ln>
      </c:spPr>
    </c:plotArea>
    <c:legend>
      <c:legendPos val="b"/>
      <c:layout/>
      <c:overlay val="0"/>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152400</xdr:rowOff>
    </xdr:from>
    <xdr:to>
      <xdr:col>7</xdr:col>
      <xdr:colOff>1962150</xdr:colOff>
      <xdr:row>40</xdr:row>
      <xdr:rowOff>104775</xdr:rowOff>
    </xdr:to>
    <xdr:sp>
      <xdr:nvSpPr>
        <xdr:cNvPr id="1" name="TextBox 1"/>
        <xdr:cNvSpPr txBox="1">
          <a:spLocks noChangeArrowheads="1"/>
        </xdr:cNvSpPr>
      </xdr:nvSpPr>
      <xdr:spPr>
        <a:xfrm>
          <a:off x="180975" y="800100"/>
          <a:ext cx="5791200" cy="578167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Cascade101Free.xls                                                                    Revision 1.1</a:t>
          </a:r>
          <a:r>
            <a:rPr lang="en-US" cap="none" sz="1200" b="0" i="0" u="none" baseline="0">
              <a:latin typeface="Arial"/>
              <a:ea typeface="Arial"/>
              <a:cs typeface="Arial"/>
            </a:rPr>
            <a:t>
Revised February 14, 2002
Thank you for downloading the free version of Cascade101.xls to try it out!   Don't forget, we have a spiffier version available for purchase on the web site.  The free version analyzes only one signal, makes no noise computations, doesn't have tolerance analysis or temperature coefficients, but what do you want for free?
To use this spreadsheet, enter all of your component names and nominal data values onto the </a:t>
          </a:r>
          <a:r>
            <a:rPr lang="en-US" cap="none" sz="1200" b="1" i="0" u="none" baseline="0">
              <a:latin typeface="Arial"/>
              <a:ea typeface="Arial"/>
              <a:cs typeface="Arial"/>
            </a:rPr>
            <a:t>Components worksheet</a:t>
          </a:r>
          <a:r>
            <a:rPr lang="en-US" cap="none" sz="1200" b="0" i="0" u="none" baseline="0">
              <a:latin typeface="Arial"/>
              <a:ea typeface="Arial"/>
              <a:cs typeface="Arial"/>
            </a:rPr>
            <a:t>.  Enter information into any of the grey boxes with red outlines.  The noise figures of each stage default to the negative of the stage gain, as they would for a purely passive stage (you can over-ride this).  </a:t>
          </a:r>
          <a:r>
            <a:rPr lang="en-US" cap="none" sz="1200" b="0" i="0" u="none" baseline="0">
              <a:solidFill>
                <a:srgbClr val="FF0000"/>
              </a:solidFill>
              <a:latin typeface="Arial"/>
              <a:ea typeface="Arial"/>
              <a:cs typeface="Arial"/>
            </a:rPr>
            <a:t>
</a:t>
          </a:r>
          <a:r>
            <a:rPr lang="en-US" cap="none" sz="1200" b="0" i="0" u="none" baseline="0">
              <a:latin typeface="Arial"/>
              <a:ea typeface="Arial"/>
              <a:cs typeface="Arial"/>
            </a:rPr>
            <a:t>
Now you are ready to use the </a:t>
          </a:r>
          <a:r>
            <a:rPr lang="en-US" cap="none" sz="1200" b="1" i="0" u="none" baseline="0">
              <a:latin typeface="Arial"/>
              <a:ea typeface="Arial"/>
              <a:cs typeface="Arial"/>
            </a:rPr>
            <a:t>Control Panel worksheet</a:t>
          </a:r>
          <a:r>
            <a:rPr lang="en-US" cap="none" sz="1200" b="0" i="0" u="none" baseline="0">
              <a:latin typeface="Arial"/>
              <a:ea typeface="Arial"/>
              <a:cs typeface="Arial"/>
            </a:rPr>
            <a:t>.  Enter input power level and Cascade101 will automatically calculate your network's cascaded performance.   Want to know what the third-order intercept of your cascade will be?  Just add ten dB to P1dB at the output, or nine dB to P1dB at the input, and you will be close enough.
View (or print out) the </a:t>
          </a:r>
          <a:r>
            <a:rPr lang="en-US" cap="none" sz="1200" b="1" i="0" u="none" baseline="0">
              <a:latin typeface="Arial"/>
              <a:ea typeface="Arial"/>
              <a:cs typeface="Arial"/>
            </a:rPr>
            <a:t>Cascade worksheet</a:t>
          </a:r>
          <a:r>
            <a:rPr lang="en-US" cap="none" sz="1200" b="0" i="0" u="none" baseline="0">
              <a:latin typeface="Arial"/>
              <a:ea typeface="Arial"/>
              <a:cs typeface="Arial"/>
            </a:rPr>
            <a:t> to see the performance of your individual components.  Sorry, dude, this sheet is locked!  You will have to ante-up some more dinero before we let you see the unlocked version.  If you want to try to guess what the password is, it has something to do with an old Sears catalog...
See the </a:t>
          </a:r>
          <a:r>
            <a:rPr lang="en-US" cap="none" sz="1200" b="1" i="0" u="none" baseline="0">
              <a:latin typeface="Arial"/>
              <a:ea typeface="Arial"/>
              <a:cs typeface="Arial"/>
            </a:rPr>
            <a:t>SatCubicModel worksheet</a:t>
          </a:r>
          <a:r>
            <a:rPr lang="en-US" cap="none" sz="1200" b="0" i="0" u="none" baseline="0">
              <a:latin typeface="Arial"/>
              <a:ea typeface="Arial"/>
              <a:cs typeface="Arial"/>
            </a:rPr>
            <a:t> to play with Cacade101's large signal model.  Note that Psat is approximately three dB above P1dB at stage output.  This is a pretty good approximation of real-life amplifiers and mixers.  
Send your comments to unknowneditor@microwaves101.com.  Enjoy!
</a:t>
          </a:r>
        </a:p>
      </xdr:txBody>
    </xdr:sp>
    <xdr:clientData/>
  </xdr:twoCellAnchor>
  <xdr:twoCellAnchor editAs="oneCell">
    <xdr:from>
      <xdr:col>1</xdr:col>
      <xdr:colOff>9525</xdr:colOff>
      <xdr:row>1</xdr:row>
      <xdr:rowOff>57150</xdr:rowOff>
    </xdr:from>
    <xdr:to>
      <xdr:col>7</xdr:col>
      <xdr:colOff>1047750</xdr:colOff>
      <xdr:row>4</xdr:row>
      <xdr:rowOff>19050</xdr:rowOff>
    </xdr:to>
    <xdr:pic>
      <xdr:nvPicPr>
        <xdr:cNvPr id="2" name="Picture 5"/>
        <xdr:cNvPicPr preferRelativeResize="1">
          <a:picLocks noChangeAspect="1"/>
        </xdr:cNvPicPr>
      </xdr:nvPicPr>
      <xdr:blipFill>
        <a:blip r:embed="rId1"/>
        <a:stretch>
          <a:fillRect/>
        </a:stretch>
      </xdr:blipFill>
      <xdr:spPr>
        <a:xfrm>
          <a:off x="190500" y="219075"/>
          <a:ext cx="4867275"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38100</xdr:rowOff>
    </xdr:from>
    <xdr:to>
      <xdr:col>7</xdr:col>
      <xdr:colOff>0</xdr:colOff>
      <xdr:row>4</xdr:row>
      <xdr:rowOff>0</xdr:rowOff>
    </xdr:to>
    <xdr:pic>
      <xdr:nvPicPr>
        <xdr:cNvPr id="1" name="Picture 17"/>
        <xdr:cNvPicPr preferRelativeResize="1">
          <a:picLocks noChangeAspect="1"/>
        </xdr:cNvPicPr>
      </xdr:nvPicPr>
      <xdr:blipFill>
        <a:blip r:embed="rId1"/>
        <a:stretch>
          <a:fillRect/>
        </a:stretch>
      </xdr:blipFill>
      <xdr:spPr>
        <a:xfrm>
          <a:off x="190500" y="200025"/>
          <a:ext cx="50673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57150</xdr:rowOff>
    </xdr:from>
    <xdr:to>
      <xdr:col>5</xdr:col>
      <xdr:colOff>523875</xdr:colOff>
      <xdr:row>4</xdr:row>
      <xdr:rowOff>19050</xdr:rowOff>
    </xdr:to>
    <xdr:pic>
      <xdr:nvPicPr>
        <xdr:cNvPr id="1" name="Picture 3"/>
        <xdr:cNvPicPr preferRelativeResize="1">
          <a:picLocks noChangeAspect="1"/>
        </xdr:cNvPicPr>
      </xdr:nvPicPr>
      <xdr:blipFill>
        <a:blip r:embed="rId1"/>
        <a:stretch>
          <a:fillRect/>
        </a:stretch>
      </xdr:blipFill>
      <xdr:spPr>
        <a:xfrm>
          <a:off x="200025" y="219075"/>
          <a:ext cx="4867275"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85725</xdr:rowOff>
    </xdr:from>
    <xdr:to>
      <xdr:col>6</xdr:col>
      <xdr:colOff>361950</xdr:colOff>
      <xdr:row>4</xdr:row>
      <xdr:rowOff>0</xdr:rowOff>
    </xdr:to>
    <xdr:pic>
      <xdr:nvPicPr>
        <xdr:cNvPr id="1" name="Picture 61"/>
        <xdr:cNvPicPr preferRelativeResize="1">
          <a:picLocks noChangeAspect="1"/>
        </xdr:cNvPicPr>
      </xdr:nvPicPr>
      <xdr:blipFill>
        <a:blip r:embed="rId1"/>
        <a:stretch>
          <a:fillRect/>
        </a:stretch>
      </xdr:blipFill>
      <xdr:spPr>
        <a:xfrm>
          <a:off x="228600" y="247650"/>
          <a:ext cx="4867275" cy="400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14</xdr:row>
      <xdr:rowOff>47625</xdr:rowOff>
    </xdr:from>
    <xdr:to>
      <xdr:col>9</xdr:col>
      <xdr:colOff>742950</xdr:colOff>
      <xdr:row>48</xdr:row>
      <xdr:rowOff>133350</xdr:rowOff>
    </xdr:to>
    <xdr:graphicFrame>
      <xdr:nvGraphicFramePr>
        <xdr:cNvPr id="1" name="Chart 3"/>
        <xdr:cNvGraphicFramePr/>
      </xdr:nvGraphicFramePr>
      <xdr:xfrm>
        <a:off x="276225" y="2314575"/>
        <a:ext cx="5524500" cy="559117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9525</xdr:colOff>
      <xdr:row>1</xdr:row>
      <xdr:rowOff>57150</xdr:rowOff>
    </xdr:from>
    <xdr:to>
      <xdr:col>9</xdr:col>
      <xdr:colOff>0</xdr:colOff>
      <xdr:row>4</xdr:row>
      <xdr:rowOff>19050</xdr:rowOff>
    </xdr:to>
    <xdr:pic>
      <xdr:nvPicPr>
        <xdr:cNvPr id="2" name="Picture 4"/>
        <xdr:cNvPicPr preferRelativeResize="1">
          <a:picLocks noChangeAspect="1"/>
        </xdr:cNvPicPr>
      </xdr:nvPicPr>
      <xdr:blipFill>
        <a:blip r:embed="rId2"/>
        <a:stretch>
          <a:fillRect/>
        </a:stretch>
      </xdr:blipFill>
      <xdr:spPr>
        <a:xfrm>
          <a:off x="190500" y="219075"/>
          <a:ext cx="486727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49"/>
  <sheetViews>
    <sheetView tabSelected="1" view="pageBreakPreview" zoomScaleSheetLayoutView="100" workbookViewId="0" topLeftCell="A1">
      <selection activeCell="C1" sqref="B1:C1"/>
    </sheetView>
  </sheetViews>
  <sheetFormatPr defaultColWidth="9.140625" defaultRowHeight="12.75"/>
  <cols>
    <col min="1" max="1" width="2.7109375" style="4" customWidth="1"/>
    <col min="2" max="6" width="9.140625" style="4" customWidth="1"/>
    <col min="7" max="7" width="11.7109375" style="4" customWidth="1"/>
    <col min="8" max="8" width="29.57421875" style="4" customWidth="1"/>
    <col min="9" max="9" width="2.7109375" style="4" customWidth="1"/>
    <col min="10" max="10" width="9.140625" style="5" hidden="1" customWidth="1"/>
  </cols>
  <sheetData>
    <row r="1" spans="1:9" ht="12.75">
      <c r="A1" s="31"/>
      <c r="B1" s="31"/>
      <c r="C1" s="31"/>
      <c r="D1" s="31"/>
      <c r="E1" s="31"/>
      <c r="F1" s="31"/>
      <c r="G1" s="31"/>
      <c r="H1" s="31"/>
      <c r="I1" s="31"/>
    </row>
    <row r="2" spans="1:9" ht="12.75">
      <c r="A2" s="31"/>
      <c r="B2" s="31"/>
      <c r="C2" s="31"/>
      <c r="D2" s="31"/>
      <c r="E2" s="31"/>
      <c r="F2" s="31"/>
      <c r="G2" s="31"/>
      <c r="H2" s="31"/>
      <c r="I2" s="31"/>
    </row>
    <row r="3" spans="1:9" ht="12.75">
      <c r="A3" s="31"/>
      <c r="B3" s="31"/>
      <c r="C3" s="31"/>
      <c r="D3" s="31"/>
      <c r="E3" s="31"/>
      <c r="F3" s="31"/>
      <c r="G3" s="31"/>
      <c r="H3" s="31"/>
      <c r="I3" s="31"/>
    </row>
    <row r="4" spans="1:9" ht="12.75">
      <c r="A4" s="31"/>
      <c r="B4" s="158"/>
      <c r="C4" s="158"/>
      <c r="D4" s="158"/>
      <c r="E4" s="158"/>
      <c r="F4" s="158"/>
      <c r="G4" s="158"/>
      <c r="H4" s="158"/>
      <c r="I4" s="31"/>
    </row>
    <row r="5" spans="1:9" ht="12.75">
      <c r="A5" s="31"/>
      <c r="B5" s="158"/>
      <c r="C5" s="158"/>
      <c r="D5" s="158"/>
      <c r="E5" s="158"/>
      <c r="F5" s="158"/>
      <c r="G5" s="158"/>
      <c r="H5" s="158"/>
      <c r="I5" s="31"/>
    </row>
    <row r="6" spans="1:9" ht="12.75">
      <c r="A6" s="31"/>
      <c r="B6" s="158"/>
      <c r="C6" s="158"/>
      <c r="D6" s="158"/>
      <c r="E6" s="158"/>
      <c r="F6" s="158"/>
      <c r="G6" s="158"/>
      <c r="H6" s="158"/>
      <c r="I6" s="31"/>
    </row>
    <row r="7" spans="1:9" ht="12.75">
      <c r="A7" s="31"/>
      <c r="B7" s="158"/>
      <c r="C7" s="158"/>
      <c r="D7" s="158"/>
      <c r="E7" s="158"/>
      <c r="F7" s="158"/>
      <c r="G7" s="158"/>
      <c r="H7" s="158"/>
      <c r="I7" s="31"/>
    </row>
    <row r="8" spans="1:9" ht="12.75">
      <c r="A8" s="31"/>
      <c r="B8" s="158"/>
      <c r="C8" s="158"/>
      <c r="D8" s="158"/>
      <c r="E8" s="158"/>
      <c r="F8" s="158"/>
      <c r="G8" s="158"/>
      <c r="H8" s="158"/>
      <c r="I8" s="31"/>
    </row>
    <row r="9" spans="1:9" ht="12.75">
      <c r="A9" s="31"/>
      <c r="B9" s="158"/>
      <c r="C9" s="158"/>
      <c r="D9" s="158"/>
      <c r="E9" s="158"/>
      <c r="F9" s="158"/>
      <c r="G9" s="158"/>
      <c r="H9" s="158"/>
      <c r="I9" s="31"/>
    </row>
    <row r="10" spans="1:9" ht="12.75">
      <c r="A10" s="31"/>
      <c r="B10" s="158"/>
      <c r="C10" s="158"/>
      <c r="D10" s="158"/>
      <c r="E10" s="158"/>
      <c r="F10" s="158"/>
      <c r="G10" s="158"/>
      <c r="H10" s="158"/>
      <c r="I10" s="31"/>
    </row>
    <row r="11" spans="1:9" ht="12.75">
      <c r="A11" s="31"/>
      <c r="B11" s="158"/>
      <c r="C11" s="158"/>
      <c r="D11" s="158"/>
      <c r="E11" s="158"/>
      <c r="F11" s="158"/>
      <c r="G11" s="158"/>
      <c r="H11" s="158"/>
      <c r="I11" s="31"/>
    </row>
    <row r="12" spans="1:9" ht="12.75">
      <c r="A12" s="31"/>
      <c r="B12" s="158"/>
      <c r="C12" s="158"/>
      <c r="D12" s="158"/>
      <c r="E12" s="158"/>
      <c r="F12" s="158"/>
      <c r="G12" s="158"/>
      <c r="H12" s="158"/>
      <c r="I12" s="31"/>
    </row>
    <row r="13" spans="1:9" ht="12.75">
      <c r="A13" s="31"/>
      <c r="B13" s="158"/>
      <c r="C13" s="158"/>
      <c r="D13" s="158"/>
      <c r="E13" s="158"/>
      <c r="F13" s="158"/>
      <c r="G13" s="158"/>
      <c r="H13" s="158"/>
      <c r="I13" s="31"/>
    </row>
    <row r="14" spans="1:9" ht="12.75">
      <c r="A14" s="31"/>
      <c r="B14" s="158"/>
      <c r="C14" s="158"/>
      <c r="D14" s="158"/>
      <c r="E14" s="158"/>
      <c r="F14" s="158"/>
      <c r="G14" s="158"/>
      <c r="H14" s="158"/>
      <c r="I14" s="31"/>
    </row>
    <row r="15" spans="1:9" ht="12.75">
      <c r="A15" s="31"/>
      <c r="B15" s="158"/>
      <c r="C15" s="158"/>
      <c r="D15" s="158"/>
      <c r="E15" s="158"/>
      <c r="F15" s="158"/>
      <c r="G15" s="158"/>
      <c r="H15" s="158"/>
      <c r="I15" s="31"/>
    </row>
    <row r="16" spans="1:9" ht="12.75">
      <c r="A16" s="31"/>
      <c r="B16" s="158"/>
      <c r="C16" s="158"/>
      <c r="D16" s="158"/>
      <c r="E16" s="158"/>
      <c r="F16" s="158"/>
      <c r="G16" s="158"/>
      <c r="H16" s="158"/>
      <c r="I16" s="31"/>
    </row>
    <row r="17" spans="1:9" ht="12.75">
      <c r="A17" s="31"/>
      <c r="B17" s="158"/>
      <c r="C17" s="158"/>
      <c r="D17" s="158"/>
      <c r="E17" s="158"/>
      <c r="F17" s="158"/>
      <c r="G17" s="158"/>
      <c r="H17" s="158"/>
      <c r="I17" s="31"/>
    </row>
    <row r="18" spans="1:9" ht="12.75">
      <c r="A18" s="31"/>
      <c r="B18" s="158"/>
      <c r="C18" s="158"/>
      <c r="D18" s="158"/>
      <c r="E18" s="158"/>
      <c r="F18" s="158"/>
      <c r="G18" s="158"/>
      <c r="H18" s="158"/>
      <c r="I18" s="31"/>
    </row>
    <row r="19" spans="1:9" ht="12.75">
      <c r="A19" s="31"/>
      <c r="B19" s="158"/>
      <c r="C19" s="158"/>
      <c r="D19" s="158"/>
      <c r="E19" s="158"/>
      <c r="F19" s="158"/>
      <c r="G19" s="158"/>
      <c r="H19" s="158"/>
      <c r="I19" s="31"/>
    </row>
    <row r="20" spans="1:9" ht="12.75">
      <c r="A20" s="31"/>
      <c r="B20" s="158"/>
      <c r="C20" s="158"/>
      <c r="D20" s="158"/>
      <c r="E20" s="158"/>
      <c r="F20" s="158"/>
      <c r="G20" s="158"/>
      <c r="H20" s="158"/>
      <c r="I20" s="31"/>
    </row>
    <row r="21" spans="1:9" ht="12.75">
      <c r="A21" s="31"/>
      <c r="B21" s="158"/>
      <c r="C21" s="158"/>
      <c r="D21" s="158"/>
      <c r="E21" s="158"/>
      <c r="F21" s="158"/>
      <c r="G21" s="158"/>
      <c r="H21" s="158"/>
      <c r="I21" s="31"/>
    </row>
    <row r="22" spans="1:9" ht="12.75">
      <c r="A22" s="31"/>
      <c r="B22" s="158"/>
      <c r="C22" s="158"/>
      <c r="D22" s="158"/>
      <c r="E22" s="158"/>
      <c r="F22" s="158"/>
      <c r="G22" s="158"/>
      <c r="H22" s="158"/>
      <c r="I22" s="31"/>
    </row>
    <row r="23" spans="1:9" ht="12.75">
      <c r="A23" s="31"/>
      <c r="B23" s="158"/>
      <c r="C23" s="158"/>
      <c r="D23" s="158"/>
      <c r="E23" s="158"/>
      <c r="F23" s="158"/>
      <c r="G23" s="158"/>
      <c r="H23" s="158"/>
      <c r="I23" s="31"/>
    </row>
    <row r="24" spans="1:9" ht="12.75">
      <c r="A24" s="31"/>
      <c r="B24" s="158"/>
      <c r="C24" s="158"/>
      <c r="D24" s="158"/>
      <c r="E24" s="158"/>
      <c r="F24" s="158"/>
      <c r="G24" s="158"/>
      <c r="H24" s="158"/>
      <c r="I24" s="31"/>
    </row>
    <row r="25" spans="1:9" ht="12.75">
      <c r="A25" s="31"/>
      <c r="B25" s="158"/>
      <c r="C25" s="158"/>
      <c r="D25" s="158"/>
      <c r="E25" s="158"/>
      <c r="F25" s="158"/>
      <c r="G25" s="158"/>
      <c r="H25" s="158"/>
      <c r="I25" s="31"/>
    </row>
    <row r="26" spans="1:9" ht="12.75">
      <c r="A26" s="31"/>
      <c r="B26" s="158"/>
      <c r="C26" s="158"/>
      <c r="D26" s="158"/>
      <c r="E26" s="158"/>
      <c r="F26" s="158"/>
      <c r="G26" s="158"/>
      <c r="H26" s="158"/>
      <c r="I26" s="31"/>
    </row>
    <row r="27" spans="1:9" ht="12.75">
      <c r="A27" s="31"/>
      <c r="B27" s="158"/>
      <c r="C27" s="158"/>
      <c r="D27" s="158"/>
      <c r="E27" s="158"/>
      <c r="F27" s="158"/>
      <c r="G27" s="158"/>
      <c r="H27" s="158"/>
      <c r="I27" s="31"/>
    </row>
    <row r="28" spans="1:9" ht="12.75">
      <c r="A28" s="31"/>
      <c r="B28" s="158"/>
      <c r="C28" s="158"/>
      <c r="D28" s="158"/>
      <c r="E28" s="158"/>
      <c r="F28" s="158"/>
      <c r="G28" s="158"/>
      <c r="H28" s="158"/>
      <c r="I28" s="31"/>
    </row>
    <row r="29" spans="1:9" ht="12.75">
      <c r="A29" s="31"/>
      <c r="B29" s="158"/>
      <c r="C29" s="158"/>
      <c r="D29" s="158"/>
      <c r="E29" s="158"/>
      <c r="F29" s="158"/>
      <c r="G29" s="158"/>
      <c r="H29" s="158"/>
      <c r="I29" s="31"/>
    </row>
    <row r="30" spans="1:9" ht="12.75">
      <c r="A30" s="31"/>
      <c r="B30" s="158"/>
      <c r="C30" s="158"/>
      <c r="D30" s="158"/>
      <c r="E30" s="158"/>
      <c r="F30" s="158"/>
      <c r="G30" s="158"/>
      <c r="H30" s="158"/>
      <c r="I30" s="31"/>
    </row>
    <row r="31" spans="1:9" ht="12.75">
      <c r="A31" s="31"/>
      <c r="B31" s="158"/>
      <c r="C31" s="158"/>
      <c r="D31" s="158"/>
      <c r="E31" s="158"/>
      <c r="F31" s="158"/>
      <c r="G31" s="158"/>
      <c r="H31" s="158"/>
      <c r="I31" s="31"/>
    </row>
    <row r="32" spans="1:9" ht="12.75">
      <c r="A32" s="31"/>
      <c r="B32" s="158"/>
      <c r="C32" s="158"/>
      <c r="D32" s="158"/>
      <c r="E32" s="158"/>
      <c r="F32" s="158"/>
      <c r="G32" s="158"/>
      <c r="H32" s="158"/>
      <c r="I32" s="31"/>
    </row>
    <row r="33" spans="1:9" ht="12.75">
      <c r="A33" s="31"/>
      <c r="B33" s="158"/>
      <c r="C33" s="158"/>
      <c r="D33" s="158"/>
      <c r="E33" s="158"/>
      <c r="F33" s="158"/>
      <c r="G33" s="158"/>
      <c r="H33" s="158"/>
      <c r="I33" s="31"/>
    </row>
    <row r="34" spans="1:9" ht="12.75">
      <c r="A34" s="31"/>
      <c r="B34" s="158"/>
      <c r="C34" s="158"/>
      <c r="D34" s="158"/>
      <c r="E34" s="158"/>
      <c r="F34" s="158"/>
      <c r="G34" s="158"/>
      <c r="H34" s="158"/>
      <c r="I34" s="31"/>
    </row>
    <row r="35" spans="1:9" ht="12.75">
      <c r="A35" s="31"/>
      <c r="B35" s="158"/>
      <c r="C35" s="158"/>
      <c r="D35" s="158"/>
      <c r="E35" s="158"/>
      <c r="F35" s="158"/>
      <c r="G35" s="158"/>
      <c r="H35" s="158"/>
      <c r="I35" s="31"/>
    </row>
    <row r="36" spans="1:9" ht="12.75">
      <c r="A36" s="31"/>
      <c r="B36" s="158"/>
      <c r="C36" s="158"/>
      <c r="D36" s="158"/>
      <c r="E36" s="158"/>
      <c r="F36" s="158"/>
      <c r="G36" s="158"/>
      <c r="H36" s="158"/>
      <c r="I36" s="31"/>
    </row>
    <row r="37" spans="1:9" ht="12.75">
      <c r="A37" s="31"/>
      <c r="B37" s="158"/>
      <c r="C37" s="158"/>
      <c r="D37" s="158"/>
      <c r="E37" s="158"/>
      <c r="F37" s="158"/>
      <c r="G37" s="158"/>
      <c r="H37" s="158"/>
      <c r="I37" s="31"/>
    </row>
    <row r="38" spans="1:9" ht="12.75">
      <c r="A38" s="31"/>
      <c r="B38" s="158"/>
      <c r="C38" s="158"/>
      <c r="D38" s="158"/>
      <c r="E38" s="158"/>
      <c r="F38" s="158"/>
      <c r="G38" s="158"/>
      <c r="H38" s="158"/>
      <c r="I38" s="31"/>
    </row>
    <row r="39" spans="1:9" ht="12.75">
      <c r="A39" s="31"/>
      <c r="B39" s="158"/>
      <c r="C39" s="158"/>
      <c r="D39" s="158"/>
      <c r="E39" s="158"/>
      <c r="F39" s="158"/>
      <c r="G39" s="158"/>
      <c r="H39" s="158"/>
      <c r="I39" s="31"/>
    </row>
    <row r="40" spans="1:9" ht="12.75">
      <c r="A40" s="31"/>
      <c r="B40" s="158"/>
      <c r="C40" s="158"/>
      <c r="D40" s="158"/>
      <c r="E40" s="158"/>
      <c r="F40" s="158"/>
      <c r="G40" s="158"/>
      <c r="H40" s="158"/>
      <c r="I40" s="31"/>
    </row>
    <row r="41" spans="1:9" ht="12.75">
      <c r="A41" s="31"/>
      <c r="B41" s="158"/>
      <c r="C41" s="158"/>
      <c r="D41" s="158"/>
      <c r="E41" s="158"/>
      <c r="F41" s="158"/>
      <c r="G41" s="158"/>
      <c r="H41" s="158"/>
      <c r="I41" s="31"/>
    </row>
    <row r="42" spans="1:9" ht="12.75">
      <c r="A42" s="31"/>
      <c r="B42" s="158"/>
      <c r="C42" s="158"/>
      <c r="D42" s="158"/>
      <c r="E42" s="158"/>
      <c r="F42" s="158"/>
      <c r="G42" s="158"/>
      <c r="H42" s="158"/>
      <c r="I42" s="31"/>
    </row>
    <row r="43" spans="1:9" ht="12.75">
      <c r="A43" s="31"/>
      <c r="B43" s="31"/>
      <c r="C43" s="31"/>
      <c r="D43" s="31"/>
      <c r="E43" s="31"/>
      <c r="F43" s="31"/>
      <c r="G43" s="31"/>
      <c r="H43" s="31"/>
      <c r="I43" s="31"/>
    </row>
    <row r="44" spans="1:9" ht="12.75">
      <c r="A44" s="31"/>
      <c r="B44" s="31"/>
      <c r="C44" s="31"/>
      <c r="D44" s="31"/>
      <c r="E44" s="31"/>
      <c r="F44" s="31"/>
      <c r="G44" s="31"/>
      <c r="H44" s="31"/>
      <c r="I44" s="31"/>
    </row>
    <row r="45" spans="1:9" ht="12.75">
      <c r="A45" s="31"/>
      <c r="B45" s="31"/>
      <c r="C45" s="31"/>
      <c r="D45" s="31"/>
      <c r="E45" s="31"/>
      <c r="F45" s="31"/>
      <c r="G45" s="31"/>
      <c r="H45" s="31"/>
      <c r="I45" s="31"/>
    </row>
    <row r="46" spans="1:9" ht="12.75">
      <c r="A46" s="31"/>
      <c r="B46" s="31"/>
      <c r="C46" s="31"/>
      <c r="D46" s="31"/>
      <c r="E46" s="31"/>
      <c r="F46" s="31"/>
      <c r="G46" s="31"/>
      <c r="H46" s="31"/>
      <c r="I46" s="31"/>
    </row>
    <row r="47" spans="1:9" ht="12.75">
      <c r="A47" s="31"/>
      <c r="B47" s="31"/>
      <c r="C47" s="31"/>
      <c r="D47" s="31"/>
      <c r="E47" s="31"/>
      <c r="F47" s="31"/>
      <c r="G47" s="31"/>
      <c r="H47" s="31"/>
      <c r="I47" s="31"/>
    </row>
    <row r="48" spans="1:9" ht="12.75">
      <c r="A48" s="31"/>
      <c r="B48" s="31"/>
      <c r="C48" s="31"/>
      <c r="D48" s="31"/>
      <c r="E48" s="31"/>
      <c r="F48" s="31"/>
      <c r="G48" s="31"/>
      <c r="H48" s="31"/>
      <c r="I48" s="31"/>
    </row>
    <row r="49" spans="1:9" ht="12.75">
      <c r="A49" s="31"/>
      <c r="B49" s="31"/>
      <c r="C49" s="31"/>
      <c r="D49" s="31"/>
      <c r="E49" s="31"/>
      <c r="F49" s="31"/>
      <c r="G49" s="31"/>
      <c r="H49" s="31"/>
      <c r="I49" s="31"/>
    </row>
  </sheetData>
  <sheetProtection password="DE01" sheet="1" objects="1" scenarios="1"/>
  <printOptions/>
  <pageMargins left="0.5" right="0.5" top="0.75" bottom="0.75" header="0.5" footer="0.5"/>
  <pageSetup orientation="portrait" r:id="rId2"/>
  <headerFooter alignWithMargins="0">
    <oddHeader>&amp;CReadme Worksheet</oddHeader>
    <oddFooter>&amp;LCascade101Free.xls&amp;CCopyright 2002 Microwaves101.com&amp;RFreeware!</oddFooter>
  </headerFooter>
  <drawing r:id="rId1"/>
</worksheet>
</file>

<file path=xl/worksheets/sheet2.xml><?xml version="1.0" encoding="utf-8"?>
<worksheet xmlns="http://schemas.openxmlformats.org/spreadsheetml/2006/main" xmlns:r="http://schemas.openxmlformats.org/officeDocument/2006/relationships">
  <dimension ref="A1:H36"/>
  <sheetViews>
    <sheetView view="pageBreakPreview" zoomScaleSheetLayoutView="100" workbookViewId="0" topLeftCell="A1">
      <selection activeCell="B6" sqref="B6"/>
    </sheetView>
  </sheetViews>
  <sheetFormatPr defaultColWidth="9.140625" defaultRowHeight="12.75"/>
  <cols>
    <col min="1" max="1" width="2.7109375" style="66" customWidth="1"/>
    <col min="2" max="2" width="17.57421875" style="66" customWidth="1"/>
    <col min="3" max="3" width="16.421875" style="66" customWidth="1"/>
    <col min="4" max="6" width="11.00390625" style="66" customWidth="1"/>
    <col min="7" max="7" width="9.140625" style="66" customWidth="1"/>
    <col min="8" max="8" width="2.7109375" style="66" customWidth="1"/>
  </cols>
  <sheetData>
    <row r="1" spans="1:8" ht="12.75">
      <c r="A1" s="35"/>
      <c r="B1" s="35"/>
      <c r="C1" s="35"/>
      <c r="D1" s="35"/>
      <c r="E1" s="35"/>
      <c r="F1" s="35"/>
      <c r="G1" s="35"/>
      <c r="H1" s="35"/>
    </row>
    <row r="2" spans="1:8" ht="12.75">
      <c r="A2" s="35"/>
      <c r="B2" s="35"/>
      <c r="C2" s="35"/>
      <c r="D2" s="35"/>
      <c r="E2" s="35"/>
      <c r="F2" s="35"/>
      <c r="G2" s="35"/>
      <c r="H2" s="35"/>
    </row>
    <row r="3" spans="1:8" ht="12.75">
      <c r="A3" s="35"/>
      <c r="B3" s="35"/>
      <c r="C3" s="35"/>
      <c r="D3" s="35"/>
      <c r="E3" s="35"/>
      <c r="F3" s="35"/>
      <c r="G3" s="35"/>
      <c r="H3" s="35"/>
    </row>
    <row r="4" spans="1:8" ht="12.75">
      <c r="A4" s="35"/>
      <c r="H4" s="35"/>
    </row>
    <row r="5" spans="1:8" ht="12.75">
      <c r="A5" s="35"/>
      <c r="B5" s="67" t="s">
        <v>26</v>
      </c>
      <c r="H5" s="35"/>
    </row>
    <row r="6" spans="1:8" ht="12.75">
      <c r="A6" s="35"/>
      <c r="B6" s="66" t="s">
        <v>23</v>
      </c>
      <c r="C6" s="32" t="s">
        <v>37</v>
      </c>
      <c r="D6" s="68"/>
      <c r="E6" s="68"/>
      <c r="F6" s="69"/>
      <c r="G6" s="70"/>
      <c r="H6" s="35"/>
    </row>
    <row r="7" spans="1:8" ht="12.75">
      <c r="A7" s="35"/>
      <c r="B7" s="66" t="s">
        <v>24</v>
      </c>
      <c r="C7" s="32" t="s">
        <v>38</v>
      </c>
      <c r="D7" s="68"/>
      <c r="E7" s="68"/>
      <c r="F7" s="69"/>
      <c r="G7" s="70"/>
      <c r="H7" s="35"/>
    </row>
    <row r="8" spans="1:8" ht="12.75">
      <c r="A8" s="35"/>
      <c r="B8" s="66" t="s">
        <v>25</v>
      </c>
      <c r="C8" s="38">
        <v>37299</v>
      </c>
      <c r="D8" s="71"/>
      <c r="E8" s="71"/>
      <c r="F8" s="72"/>
      <c r="G8" s="70"/>
      <c r="H8" s="35"/>
    </row>
    <row r="9" spans="1:8" ht="12.75">
      <c r="A9" s="35"/>
      <c r="B9" s="66" t="s">
        <v>27</v>
      </c>
      <c r="C9" s="73">
        <f ca="1">TODAY()</f>
        <v>37301</v>
      </c>
      <c r="D9" s="74" t="s">
        <v>39</v>
      </c>
      <c r="E9" s="75">
        <f ca="1">NOW()</f>
        <v>37301.58228576389</v>
      </c>
      <c r="F9" s="74"/>
      <c r="H9" s="35"/>
    </row>
    <row r="10" spans="1:8" ht="12.75">
      <c r="A10" s="35"/>
      <c r="H10" s="35"/>
    </row>
    <row r="11" spans="1:8" ht="12.75">
      <c r="A11" s="35"/>
      <c r="B11" s="163"/>
      <c r="C11" s="165"/>
      <c r="D11" s="164"/>
      <c r="H11" s="35"/>
    </row>
    <row r="12" spans="1:8" ht="12.75">
      <c r="A12" s="35"/>
      <c r="B12" s="162"/>
      <c r="C12" s="162"/>
      <c r="D12" s="162"/>
      <c r="H12" s="35"/>
    </row>
    <row r="13" spans="1:8" ht="12.75">
      <c r="A13" s="35"/>
      <c r="B13" s="163"/>
      <c r="C13" s="165"/>
      <c r="D13" s="164"/>
      <c r="H13" s="35"/>
    </row>
    <row r="14" spans="1:8" ht="12.75">
      <c r="A14" s="35"/>
      <c r="D14" s="76"/>
      <c r="H14" s="35"/>
    </row>
    <row r="15" spans="1:8" ht="12.75">
      <c r="A15" s="35"/>
      <c r="B15" s="77" t="s">
        <v>21</v>
      </c>
      <c r="C15" s="78"/>
      <c r="D15" s="84"/>
      <c r="E15" s="162"/>
      <c r="F15" s="162"/>
      <c r="G15" s="162"/>
      <c r="H15" s="35"/>
    </row>
    <row r="16" spans="1:8" ht="12.75">
      <c r="A16" s="35"/>
      <c r="B16" s="79"/>
      <c r="C16" s="162"/>
      <c r="D16" s="87"/>
      <c r="E16" s="88"/>
      <c r="F16" s="88"/>
      <c r="G16" s="162"/>
      <c r="H16" s="35"/>
    </row>
    <row r="17" spans="1:8" ht="12.75">
      <c r="A17" s="35"/>
      <c r="B17" s="79" t="s">
        <v>47</v>
      </c>
      <c r="C17" s="33">
        <v>-100</v>
      </c>
      <c r="D17" s="80" t="s">
        <v>20</v>
      </c>
      <c r="E17" s="88"/>
      <c r="F17" s="88"/>
      <c r="G17" s="162"/>
      <c r="H17" s="35"/>
    </row>
    <row r="18" spans="1:8" ht="12.75">
      <c r="A18" s="35"/>
      <c r="B18" s="81"/>
      <c r="C18" s="82"/>
      <c r="D18" s="83"/>
      <c r="E18" s="88"/>
      <c r="F18" s="88"/>
      <c r="G18" s="162"/>
      <c r="H18" s="35"/>
    </row>
    <row r="19" spans="1:8" ht="12.75">
      <c r="A19" s="35"/>
      <c r="E19" s="162"/>
      <c r="F19" s="162"/>
      <c r="G19" s="162"/>
      <c r="H19" s="35"/>
    </row>
    <row r="20" spans="1:8" ht="12.75">
      <c r="A20" s="35"/>
      <c r="B20" s="77" t="s">
        <v>29</v>
      </c>
      <c r="C20" s="78"/>
      <c r="D20" s="84"/>
      <c r="E20" s="162"/>
      <c r="F20" s="162"/>
      <c r="G20" s="87"/>
      <c r="H20" s="35"/>
    </row>
    <row r="21" spans="1:8" ht="12.75">
      <c r="A21" s="35"/>
      <c r="B21" s="85"/>
      <c r="C21" s="86"/>
      <c r="D21" s="87"/>
      <c r="E21" s="162"/>
      <c r="F21" s="109"/>
      <c r="G21" s="109"/>
      <c r="H21" s="31"/>
    </row>
    <row r="22" spans="1:8" ht="12.75">
      <c r="A22" s="35"/>
      <c r="B22" s="79" t="s">
        <v>2</v>
      </c>
      <c r="C22" s="88">
        <f>Cascade!D37</f>
        <v>0</v>
      </c>
      <c r="D22" s="87" t="s">
        <v>22</v>
      </c>
      <c r="E22" s="162"/>
      <c r="F22" s="109"/>
      <c r="G22" s="109"/>
      <c r="H22" s="31"/>
    </row>
    <row r="23" spans="1:8" ht="12.75">
      <c r="A23" s="35"/>
      <c r="B23" s="79" t="s">
        <v>3</v>
      </c>
      <c r="C23" s="88">
        <f>Cascade!H37</f>
        <v>0</v>
      </c>
      <c r="D23" s="87" t="s">
        <v>22</v>
      </c>
      <c r="E23" s="162"/>
      <c r="F23" s="109"/>
      <c r="G23" s="109"/>
      <c r="H23" s="31"/>
    </row>
    <row r="24" spans="1:8" ht="12.75">
      <c r="A24" s="35"/>
      <c r="B24" s="79" t="s">
        <v>35</v>
      </c>
      <c r="C24" s="88">
        <f>Cascade!F37</f>
        <v>91.00000000000006</v>
      </c>
      <c r="D24" s="87" t="s">
        <v>20</v>
      </c>
      <c r="E24" s="162"/>
      <c r="F24" s="109"/>
      <c r="G24" s="109"/>
      <c r="H24" s="31"/>
    </row>
    <row r="25" spans="1:8" ht="12.75">
      <c r="A25" s="35"/>
      <c r="B25" s="81" t="s">
        <v>36</v>
      </c>
      <c r="C25" s="82">
        <f>Cascade!G37</f>
        <v>90.00000000000006</v>
      </c>
      <c r="D25" s="89" t="s">
        <v>20</v>
      </c>
      <c r="E25" s="162"/>
      <c r="F25" s="109"/>
      <c r="G25" s="109"/>
      <c r="H25" s="31"/>
    </row>
    <row r="26" spans="1:8" ht="12.75">
      <c r="A26" s="35"/>
      <c r="E26" s="162"/>
      <c r="F26" s="162"/>
      <c r="G26" s="162"/>
      <c r="H26" s="35"/>
    </row>
    <row r="27" spans="1:8" ht="12.75">
      <c r="A27" s="35"/>
      <c r="E27" s="162"/>
      <c r="F27" s="162"/>
      <c r="G27" s="87"/>
      <c r="H27" s="35"/>
    </row>
    <row r="28" spans="1:8" ht="12.75">
      <c r="A28" s="35"/>
      <c r="B28" s="166" t="s">
        <v>30</v>
      </c>
      <c r="C28" s="167">
        <f>Cascade!I19</f>
        <v>0</v>
      </c>
      <c r="D28" s="168" t="s">
        <v>22</v>
      </c>
      <c r="E28" s="162"/>
      <c r="F28" s="109"/>
      <c r="G28" s="109"/>
      <c r="H28" s="31"/>
    </row>
    <row r="29" spans="1:8" ht="12.75">
      <c r="A29" s="35"/>
      <c r="B29" s="162"/>
      <c r="C29" s="162"/>
      <c r="D29" s="162"/>
      <c r="E29" s="162"/>
      <c r="F29" s="109"/>
      <c r="G29" s="109"/>
      <c r="H29" s="31"/>
    </row>
    <row r="30" spans="1:8" ht="12.75">
      <c r="A30" s="35"/>
      <c r="B30" s="162"/>
      <c r="C30" s="88"/>
      <c r="D30" s="88"/>
      <c r="E30" s="162"/>
      <c r="F30" s="109"/>
      <c r="G30" s="109"/>
      <c r="H30" s="31"/>
    </row>
    <row r="31" spans="1:8" ht="12.75">
      <c r="A31" s="35"/>
      <c r="B31" s="166" t="s">
        <v>31</v>
      </c>
      <c r="C31" s="167">
        <f>C22+C28</f>
        <v>0</v>
      </c>
      <c r="D31" s="168" t="s">
        <v>22</v>
      </c>
      <c r="E31" s="162"/>
      <c r="F31" s="109"/>
      <c r="G31" s="109"/>
      <c r="H31" s="31"/>
    </row>
    <row r="32" spans="1:8" ht="12.75">
      <c r="A32" s="35"/>
      <c r="B32" s="162"/>
      <c r="C32" s="88"/>
      <c r="D32" s="88"/>
      <c r="E32" s="88"/>
      <c r="F32" s="162"/>
      <c r="G32" s="88"/>
      <c r="H32" s="35"/>
    </row>
    <row r="33" spans="1:8" ht="12.75">
      <c r="A33" s="35"/>
      <c r="E33" s="162"/>
      <c r="F33" s="162"/>
      <c r="G33" s="87"/>
      <c r="H33" s="35"/>
    </row>
    <row r="34" spans="1:8" ht="12.75">
      <c r="A34" s="35"/>
      <c r="B34" s="166" t="s">
        <v>28</v>
      </c>
      <c r="C34" s="167">
        <f>Cascade!E37</f>
        <v>-100</v>
      </c>
      <c r="D34" s="169" t="s">
        <v>20</v>
      </c>
      <c r="E34" s="162"/>
      <c r="F34" s="109"/>
      <c r="G34" s="109"/>
      <c r="H34" s="31"/>
    </row>
    <row r="35" spans="1:8" ht="12.75">
      <c r="A35" s="35"/>
      <c r="B35" s="162"/>
      <c r="C35" s="162"/>
      <c r="D35" s="162"/>
      <c r="E35" s="162"/>
      <c r="F35" s="109"/>
      <c r="G35" s="109"/>
      <c r="H35" s="31"/>
    </row>
    <row r="36" spans="1:8" ht="12.75">
      <c r="A36" s="35"/>
      <c r="B36" s="35"/>
      <c r="C36" s="35"/>
      <c r="D36" s="35"/>
      <c r="E36" s="35"/>
      <c r="F36" s="35"/>
      <c r="G36" s="35"/>
      <c r="H36" s="35"/>
    </row>
  </sheetData>
  <sheetProtection password="DE01" sheet="1" objects="1" scenarios="1"/>
  <printOptions/>
  <pageMargins left="0.75" right="0.75" top="0.75" bottom="0.75" header="0.5" footer="0.5"/>
  <pageSetup horizontalDpi="300" verticalDpi="300" orientation="portrait" r:id="rId4"/>
  <headerFooter alignWithMargins="0">
    <oddHeader>&amp;CControl Panel Worksheet</oddHeader>
    <oddFooter>&amp;LCascade101Free.xls&amp;CCopyright Microwaves101.com&amp;RFreeware!</oddFooter>
  </headerFooter>
  <drawing r:id="rId3"/>
  <legacyDrawing r:id="rId2"/>
</worksheet>
</file>

<file path=xl/worksheets/sheet3.xml><?xml version="1.0" encoding="utf-8"?>
<worksheet xmlns="http://schemas.openxmlformats.org/spreadsheetml/2006/main" xmlns:r="http://schemas.openxmlformats.org/officeDocument/2006/relationships">
  <dimension ref="A1:G19"/>
  <sheetViews>
    <sheetView view="pageBreakPreview" zoomScaleSheetLayoutView="100" workbookViewId="0" topLeftCell="A1">
      <selection activeCell="B7" sqref="B7"/>
    </sheetView>
  </sheetViews>
  <sheetFormatPr defaultColWidth="9.140625" defaultRowHeight="12.75"/>
  <cols>
    <col min="1" max="1" width="2.7109375" style="30" customWidth="1"/>
    <col min="2" max="2" width="7.28125" style="156" customWidth="1"/>
    <col min="3" max="3" width="40.7109375" style="157" customWidth="1"/>
    <col min="4" max="6" width="8.7109375" style="23" customWidth="1"/>
    <col min="7" max="7" width="2.7109375" style="30" customWidth="1"/>
  </cols>
  <sheetData>
    <row r="1" spans="1:7" ht="12.75">
      <c r="A1" s="35"/>
      <c r="B1" s="135"/>
      <c r="C1" s="136"/>
      <c r="D1" s="39"/>
      <c r="E1" s="39"/>
      <c r="F1" s="39"/>
      <c r="G1" s="35"/>
    </row>
    <row r="2" spans="1:7" ht="12.75">
      <c r="A2" s="35"/>
      <c r="B2" s="135"/>
      <c r="C2" s="136"/>
      <c r="D2" s="39"/>
      <c r="E2" s="39"/>
      <c r="F2" s="39"/>
      <c r="G2" s="35"/>
    </row>
    <row r="3" spans="1:7" ht="12.75">
      <c r="A3" s="35"/>
      <c r="B3" s="135"/>
      <c r="C3" s="136"/>
      <c r="D3" s="39"/>
      <c r="E3" s="39"/>
      <c r="F3" s="39"/>
      <c r="G3" s="35"/>
    </row>
    <row r="4" spans="1:7" ht="12.75">
      <c r="A4" s="35"/>
      <c r="B4" s="137"/>
      <c r="C4" s="138"/>
      <c r="D4" s="47"/>
      <c r="E4" s="47"/>
      <c r="F4" s="47"/>
      <c r="G4" s="35"/>
    </row>
    <row r="5" spans="1:7" s="92" customFormat="1" ht="15.75">
      <c r="A5" s="139"/>
      <c r="B5" s="140"/>
      <c r="C5" s="141" t="str">
        <f>'Control Panel'!C6</f>
        <v>Enter title on Control Panel sheet</v>
      </c>
      <c r="D5" s="142"/>
      <c r="E5" s="59"/>
      <c r="F5" s="59"/>
      <c r="G5" s="139"/>
    </row>
    <row r="6" spans="1:7" s="2" customFormat="1" ht="15.75">
      <c r="A6" s="139"/>
      <c r="B6" s="143"/>
      <c r="C6" s="54">
        <f>'Control Panel'!C8</f>
        <v>37299</v>
      </c>
      <c r="D6" s="144" t="s">
        <v>16</v>
      </c>
      <c r="E6" s="145"/>
      <c r="F6" s="145"/>
      <c r="G6" s="139"/>
    </row>
    <row r="7" spans="1:7" ht="12.75">
      <c r="A7" s="35"/>
      <c r="B7" s="128" t="s">
        <v>5</v>
      </c>
      <c r="C7" s="146" t="s">
        <v>17</v>
      </c>
      <c r="D7" s="147" t="s">
        <v>15</v>
      </c>
      <c r="E7" s="148" t="s">
        <v>6</v>
      </c>
      <c r="F7" s="149" t="s">
        <v>3</v>
      </c>
      <c r="G7" s="35"/>
    </row>
    <row r="8" spans="1:7" ht="12.75">
      <c r="A8" s="35"/>
      <c r="B8" s="150"/>
      <c r="C8" s="151"/>
      <c r="D8" s="152" t="s">
        <v>0</v>
      </c>
      <c r="E8" s="152" t="s">
        <v>1</v>
      </c>
      <c r="F8" s="153" t="s">
        <v>0</v>
      </c>
      <c r="G8" s="35"/>
    </row>
    <row r="9" spans="1:7" s="3" customFormat="1" ht="12.75">
      <c r="A9" s="154"/>
      <c r="B9" s="155">
        <v>1</v>
      </c>
      <c r="C9" s="91" t="s">
        <v>41</v>
      </c>
      <c r="D9" s="90">
        <v>0</v>
      </c>
      <c r="E9" s="90">
        <v>100</v>
      </c>
      <c r="F9" s="90">
        <f>-D9</f>
        <v>0</v>
      </c>
      <c r="G9" s="154"/>
    </row>
    <row r="10" spans="1:7" s="3" customFormat="1" ht="12.75">
      <c r="A10" s="154"/>
      <c r="B10" s="155">
        <f aca="true" t="shared" si="0" ref="B10:B18">B9+1</f>
        <v>2</v>
      </c>
      <c r="C10" s="91" t="s">
        <v>18</v>
      </c>
      <c r="D10" s="90">
        <v>0</v>
      </c>
      <c r="E10" s="90">
        <v>100</v>
      </c>
      <c r="F10" s="90">
        <f aca="true" t="shared" si="1" ref="F10:F18">-D10</f>
        <v>0</v>
      </c>
      <c r="G10" s="154"/>
    </row>
    <row r="11" spans="1:7" s="3" customFormat="1" ht="12.75">
      <c r="A11" s="154"/>
      <c r="B11" s="155">
        <f t="shared" si="0"/>
        <v>3</v>
      </c>
      <c r="C11" s="91" t="s">
        <v>18</v>
      </c>
      <c r="D11" s="90">
        <v>0</v>
      </c>
      <c r="E11" s="90">
        <v>100</v>
      </c>
      <c r="F11" s="90">
        <f t="shared" si="1"/>
        <v>0</v>
      </c>
      <c r="G11" s="154"/>
    </row>
    <row r="12" spans="1:7" s="3" customFormat="1" ht="12.75">
      <c r="A12" s="154"/>
      <c r="B12" s="155">
        <f t="shared" si="0"/>
        <v>4</v>
      </c>
      <c r="C12" s="91" t="s">
        <v>18</v>
      </c>
      <c r="D12" s="90">
        <v>0</v>
      </c>
      <c r="E12" s="90">
        <v>100</v>
      </c>
      <c r="F12" s="90">
        <f t="shared" si="1"/>
        <v>0</v>
      </c>
      <c r="G12" s="154"/>
    </row>
    <row r="13" spans="1:7" s="3" customFormat="1" ht="12.75">
      <c r="A13" s="154"/>
      <c r="B13" s="155">
        <f t="shared" si="0"/>
        <v>5</v>
      </c>
      <c r="C13" s="91" t="s">
        <v>18</v>
      </c>
      <c r="D13" s="90">
        <v>0</v>
      </c>
      <c r="E13" s="90">
        <v>100</v>
      </c>
      <c r="F13" s="90">
        <f t="shared" si="1"/>
        <v>0</v>
      </c>
      <c r="G13" s="154"/>
    </row>
    <row r="14" spans="1:7" s="3" customFormat="1" ht="12.75">
      <c r="A14" s="154"/>
      <c r="B14" s="155">
        <f t="shared" si="0"/>
        <v>6</v>
      </c>
      <c r="C14" s="91" t="s">
        <v>18</v>
      </c>
      <c r="D14" s="90">
        <v>0</v>
      </c>
      <c r="E14" s="90">
        <v>100</v>
      </c>
      <c r="F14" s="90">
        <f t="shared" si="1"/>
        <v>0</v>
      </c>
      <c r="G14" s="154"/>
    </row>
    <row r="15" spans="1:7" s="3" customFormat="1" ht="12.75">
      <c r="A15" s="154"/>
      <c r="B15" s="155">
        <f t="shared" si="0"/>
        <v>7</v>
      </c>
      <c r="C15" s="91" t="s">
        <v>18</v>
      </c>
      <c r="D15" s="90">
        <v>0</v>
      </c>
      <c r="E15" s="90">
        <v>100</v>
      </c>
      <c r="F15" s="90">
        <f t="shared" si="1"/>
        <v>0</v>
      </c>
      <c r="G15" s="154"/>
    </row>
    <row r="16" spans="1:7" s="3" customFormat="1" ht="12.75">
      <c r="A16" s="154"/>
      <c r="B16" s="155">
        <f t="shared" si="0"/>
        <v>8</v>
      </c>
      <c r="C16" s="91" t="s">
        <v>18</v>
      </c>
      <c r="D16" s="90">
        <v>0</v>
      </c>
      <c r="E16" s="90">
        <v>100</v>
      </c>
      <c r="F16" s="90">
        <f t="shared" si="1"/>
        <v>0</v>
      </c>
      <c r="G16" s="154"/>
    </row>
    <row r="17" spans="1:7" s="3" customFormat="1" ht="12.75">
      <c r="A17" s="154"/>
      <c r="B17" s="155">
        <f t="shared" si="0"/>
        <v>9</v>
      </c>
      <c r="C17" s="91" t="s">
        <v>18</v>
      </c>
      <c r="D17" s="90">
        <v>0</v>
      </c>
      <c r="E17" s="90">
        <v>100</v>
      </c>
      <c r="F17" s="90">
        <f t="shared" si="1"/>
        <v>0</v>
      </c>
      <c r="G17" s="154"/>
    </row>
    <row r="18" spans="1:7" s="3" customFormat="1" ht="12.75">
      <c r="A18" s="154"/>
      <c r="B18" s="155">
        <f t="shared" si="0"/>
        <v>10</v>
      </c>
      <c r="C18" s="91" t="s">
        <v>18</v>
      </c>
      <c r="D18" s="90">
        <v>0</v>
      </c>
      <c r="E18" s="90">
        <v>100</v>
      </c>
      <c r="F18" s="90">
        <f t="shared" si="1"/>
        <v>0</v>
      </c>
      <c r="G18" s="154"/>
    </row>
    <row r="19" spans="1:7" ht="12.75">
      <c r="A19" s="35"/>
      <c r="B19" s="135"/>
      <c r="C19" s="44"/>
      <c r="D19" s="44"/>
      <c r="E19" s="44"/>
      <c r="F19" s="44"/>
      <c r="G19" s="35"/>
    </row>
  </sheetData>
  <sheetProtection password="DE01" sheet="1" objects="1" scenarios="1"/>
  <dataValidations count="2">
    <dataValidation type="decimal" allowBlank="1" showInputMessage="1" showErrorMessage="1" errorTitle="Waypoint Software" error="-1000 &lt;= Gain &lt;= 1000" sqref="D9:D18 F9:F18">
      <formula1>-1000</formula1>
      <formula2>1000</formula2>
    </dataValidation>
    <dataValidation type="decimal" showInputMessage="1" showErrorMessage="1" errorTitle="Waypoint Software" error="-1000 &lt;= P[sat] &lt;= 100000 (dBm)" sqref="E9:E18">
      <formula1>-1000</formula1>
      <formula2>100000</formula2>
    </dataValidation>
  </dataValidations>
  <printOptions/>
  <pageMargins left="0.5" right="0.5" top="0.75" bottom="0.75" header="0.5" footer="0.5"/>
  <pageSetup horizontalDpi="300" verticalDpi="300" orientation="portrait" r:id="rId2"/>
  <headerFooter alignWithMargins="0">
    <oddHeader>&amp;CComponents Worksheet</oddHeader>
    <oddFooter>&amp;LCascade101Free.xls&amp;CCopyright2002 Microwaves101.com&amp;RFreeware!</oddFooter>
  </headerFooter>
  <drawing r:id="rId1"/>
</worksheet>
</file>

<file path=xl/worksheets/sheet4.xml><?xml version="1.0" encoding="utf-8"?>
<worksheet xmlns="http://schemas.openxmlformats.org/spreadsheetml/2006/main" xmlns:r="http://schemas.openxmlformats.org/officeDocument/2006/relationships">
  <dimension ref="A1:K39"/>
  <sheetViews>
    <sheetView view="pageBreakPreview" zoomScaleSheetLayoutView="100" workbookViewId="0" topLeftCell="A1">
      <selection activeCell="F10" sqref="F10"/>
    </sheetView>
  </sheetViews>
  <sheetFormatPr defaultColWidth="9.140625" defaultRowHeight="12.75"/>
  <cols>
    <col min="1" max="1" width="2.7109375" style="30" customWidth="1"/>
    <col min="2" max="2" width="5.7109375" style="126" customWidth="1"/>
    <col min="3" max="3" width="40.7109375" style="24" customWidth="1"/>
    <col min="4" max="9" width="7.28125" style="23" customWidth="1"/>
    <col min="10" max="10" width="7.28125" style="35" customWidth="1"/>
    <col min="11" max="11" width="2.7109375" style="131" customWidth="1"/>
  </cols>
  <sheetData>
    <row r="1" spans="1:11" s="30" customFormat="1" ht="12.75">
      <c r="A1" s="35"/>
      <c r="B1" s="119"/>
      <c r="C1" s="40"/>
      <c r="D1" s="39"/>
      <c r="E1" s="39"/>
      <c r="F1" s="39"/>
      <c r="G1" s="39"/>
      <c r="H1" s="39"/>
      <c r="I1" s="39"/>
      <c r="J1" s="35"/>
      <c r="K1" s="35"/>
    </row>
    <row r="2" spans="1:11" s="30" customFormat="1" ht="12.75">
      <c r="A2" s="35"/>
      <c r="B2" s="119"/>
      <c r="C2" s="40"/>
      <c r="D2" s="39"/>
      <c r="E2" s="39"/>
      <c r="F2" s="39"/>
      <c r="G2" s="39"/>
      <c r="H2" s="39"/>
      <c r="I2" s="39"/>
      <c r="J2" s="35"/>
      <c r="K2" s="35"/>
    </row>
    <row r="3" spans="1:11" s="30" customFormat="1" ht="12.75">
      <c r="A3" s="35"/>
      <c r="B3" s="119"/>
      <c r="C3" s="40"/>
      <c r="D3" s="39"/>
      <c r="E3" s="39"/>
      <c r="F3" s="39"/>
      <c r="G3" s="39"/>
      <c r="H3" s="39"/>
      <c r="I3" s="39"/>
      <c r="J3" s="35"/>
      <c r="K3" s="35"/>
    </row>
    <row r="4" spans="1:11" s="30" customFormat="1" ht="12.75">
      <c r="A4" s="99"/>
      <c r="B4" s="120"/>
      <c r="C4" s="97"/>
      <c r="D4" s="46"/>
      <c r="E4" s="46"/>
      <c r="F4" s="46"/>
      <c r="G4" s="46"/>
      <c r="H4" s="46" t="s">
        <v>18</v>
      </c>
      <c r="I4" s="46"/>
      <c r="J4" s="66"/>
      <c r="K4" s="35"/>
    </row>
    <row r="5" spans="1:11" s="94" customFormat="1" ht="15.75">
      <c r="A5" s="98"/>
      <c r="B5" s="127"/>
      <c r="C5" s="55" t="str">
        <f>'Control Panel'!C6</f>
        <v>Enter title on Control Panel sheet</v>
      </c>
      <c r="D5" s="56"/>
      <c r="E5" s="57"/>
      <c r="F5" s="57"/>
      <c r="G5" s="58"/>
      <c r="H5" s="60"/>
      <c r="I5" s="61"/>
      <c r="K5" s="93"/>
    </row>
    <row r="6" spans="1:11" s="67" customFormat="1" ht="12.75">
      <c r="A6" s="95"/>
      <c r="B6" s="121"/>
      <c r="C6" s="110">
        <f>'Control Panel'!C8</f>
        <v>37299</v>
      </c>
      <c r="D6" s="111" t="s">
        <v>44</v>
      </c>
      <c r="E6" s="112"/>
      <c r="F6" s="112"/>
      <c r="G6" s="113"/>
      <c r="H6" s="112"/>
      <c r="I6" s="112"/>
      <c r="K6" s="95"/>
    </row>
    <row r="7" spans="1:11" s="96" customFormat="1" ht="12.75">
      <c r="A7" s="95"/>
      <c r="B7" s="128" t="s">
        <v>5</v>
      </c>
      <c r="C7" s="6" t="s">
        <v>17</v>
      </c>
      <c r="D7" s="7" t="s">
        <v>15</v>
      </c>
      <c r="E7" s="7" t="s">
        <v>6</v>
      </c>
      <c r="F7" s="7" t="s">
        <v>19</v>
      </c>
      <c r="G7" s="8" t="s">
        <v>3</v>
      </c>
      <c r="H7" s="7" t="s">
        <v>13</v>
      </c>
      <c r="I7" s="7" t="s">
        <v>46</v>
      </c>
      <c r="J7" s="67"/>
      <c r="K7" s="95"/>
    </row>
    <row r="8" spans="1:11" s="1" customFormat="1" ht="12.75">
      <c r="A8" s="95"/>
      <c r="B8" s="129"/>
      <c r="C8" s="12"/>
      <c r="D8" s="13" t="s">
        <v>0</v>
      </c>
      <c r="E8" s="13" t="s">
        <v>1</v>
      </c>
      <c r="F8" s="13" t="s">
        <v>1</v>
      </c>
      <c r="G8" s="8" t="s">
        <v>0</v>
      </c>
      <c r="H8" s="13" t="s">
        <v>0</v>
      </c>
      <c r="I8" s="13" t="s">
        <v>0</v>
      </c>
      <c r="J8" s="67"/>
      <c r="K8" s="34"/>
    </row>
    <row r="9" spans="1:10" ht="12.75">
      <c r="A9" s="35"/>
      <c r="B9" s="130">
        <v>1</v>
      </c>
      <c r="C9" s="19" t="str">
        <f>Components!C9</f>
        <v>Enter description on Components sheet</v>
      </c>
      <c r="D9" s="20">
        <f>Components!D9</f>
        <v>0</v>
      </c>
      <c r="E9" s="20">
        <f>Components!E9</f>
        <v>100</v>
      </c>
      <c r="F9" s="20">
        <f aca="true" t="shared" si="0" ref="F9:F18">E9+3</f>
        <v>103</v>
      </c>
      <c r="G9" s="21">
        <f>Components!F9</f>
        <v>0</v>
      </c>
      <c r="H9" s="21">
        <f>IF('Control Panel'!C17&lt;E9-D9+10,10*LOG(10^(D9/10)/(1+(0.12202*10^('Control Panel'!C17/10))/10^((E9-D9+1)/10))^2),E9-'Control Panel'!C17+3)</f>
        <v>0</v>
      </c>
      <c r="I9" s="21">
        <f aca="true" t="shared" si="1" ref="I9:I18">H9-D9</f>
        <v>0</v>
      </c>
      <c r="J9" s="66"/>
    </row>
    <row r="10" spans="1:10" ht="12.75">
      <c r="A10" s="35"/>
      <c r="B10" s="130">
        <f>B9+1</f>
        <v>2</v>
      </c>
      <c r="C10" s="19" t="str">
        <f>Components!C10</f>
        <v> </v>
      </c>
      <c r="D10" s="20">
        <f>Components!D10</f>
        <v>0</v>
      </c>
      <c r="E10" s="20">
        <f>Components!E10</f>
        <v>100</v>
      </c>
      <c r="F10" s="20">
        <f t="shared" si="0"/>
        <v>103</v>
      </c>
      <c r="G10" s="21">
        <f>Components!F10</f>
        <v>0</v>
      </c>
      <c r="H10" s="21">
        <f>IF(E28&lt;E10-D10+10,10*LOG(10^(D10/10)/(1+(0.12202*10^(E28/10))/10^((E10-D10+1)/10))^2),E10-E28+3)</f>
        <v>0</v>
      </c>
      <c r="I10" s="21">
        <f t="shared" si="1"/>
        <v>0</v>
      </c>
      <c r="J10" s="66"/>
    </row>
    <row r="11" spans="1:10" ht="12.75">
      <c r="A11" s="35"/>
      <c r="B11" s="130">
        <f aca="true" t="shared" si="2" ref="B11:B18">B10+1</f>
        <v>3</v>
      </c>
      <c r="C11" s="19" t="str">
        <f>Components!C11</f>
        <v> </v>
      </c>
      <c r="D11" s="20">
        <f>Components!D11</f>
        <v>0</v>
      </c>
      <c r="E11" s="20">
        <f>Components!E11</f>
        <v>100</v>
      </c>
      <c r="F11" s="20">
        <f t="shared" si="0"/>
        <v>103</v>
      </c>
      <c r="G11" s="21">
        <f>Components!F11</f>
        <v>0</v>
      </c>
      <c r="H11" s="21">
        <f>IF(E29&lt;E11-D11+10,10*LOG(10^(D11/10)/(1+(0.12202*10^(E29/10))/10^((E11-D11+1)/10))^2),E11-E29+3)</f>
        <v>0</v>
      </c>
      <c r="I11" s="21">
        <f t="shared" si="1"/>
        <v>0</v>
      </c>
      <c r="J11" s="66"/>
    </row>
    <row r="12" spans="1:10" ht="12.75">
      <c r="A12" s="35"/>
      <c r="B12" s="130">
        <f t="shared" si="2"/>
        <v>4</v>
      </c>
      <c r="C12" s="19" t="str">
        <f>Components!C12</f>
        <v> </v>
      </c>
      <c r="D12" s="20">
        <f>Components!D12</f>
        <v>0</v>
      </c>
      <c r="E12" s="20">
        <f>Components!E12</f>
        <v>100</v>
      </c>
      <c r="F12" s="20">
        <f t="shared" si="0"/>
        <v>103</v>
      </c>
      <c r="G12" s="21">
        <f>Components!F12</f>
        <v>0</v>
      </c>
      <c r="H12" s="21">
        <f>IF(E30&lt;E12-D12+10,10*LOG(10^(D12/10)/(1+(0.12202*10^(E30/10))/10^((E12-D12+1)/10))^2),E12-E30+3)</f>
        <v>0</v>
      </c>
      <c r="I12" s="21">
        <f t="shared" si="1"/>
        <v>0</v>
      </c>
      <c r="J12" s="66"/>
    </row>
    <row r="13" spans="1:10" ht="12.75">
      <c r="A13" s="35"/>
      <c r="B13" s="130">
        <f t="shared" si="2"/>
        <v>5</v>
      </c>
      <c r="C13" s="19" t="str">
        <f>Components!C13</f>
        <v> </v>
      </c>
      <c r="D13" s="20">
        <f>Components!D13</f>
        <v>0</v>
      </c>
      <c r="E13" s="20">
        <f>Components!E13</f>
        <v>100</v>
      </c>
      <c r="F13" s="20">
        <f t="shared" si="0"/>
        <v>103</v>
      </c>
      <c r="G13" s="21">
        <f>Components!F13</f>
        <v>0</v>
      </c>
      <c r="H13" s="21">
        <f>IF(E31&lt;E13-D13+10,10*LOG(10^(D13/10)/(1+(0.12202*10^(E31/10))/10^((E13-D13+1)/10))^2),E13-E31+3)</f>
        <v>0</v>
      </c>
      <c r="I13" s="21">
        <f t="shared" si="1"/>
        <v>0</v>
      </c>
      <c r="J13" s="66"/>
    </row>
    <row r="14" spans="1:10" ht="12.75">
      <c r="A14" s="35"/>
      <c r="B14" s="130">
        <f t="shared" si="2"/>
        <v>6</v>
      </c>
      <c r="C14" s="19" t="str">
        <f>Components!C14</f>
        <v> </v>
      </c>
      <c r="D14" s="20">
        <f>Components!D14</f>
        <v>0</v>
      </c>
      <c r="E14" s="20">
        <f>Components!E14</f>
        <v>100</v>
      </c>
      <c r="F14" s="20">
        <f t="shared" si="0"/>
        <v>103</v>
      </c>
      <c r="G14" s="21">
        <f>Components!F14</f>
        <v>0</v>
      </c>
      <c r="H14" s="21">
        <f>IF(E32&lt;E14-D14+10,10*LOG(10^(D14/10)/(1+(0.12202*10^(E32/10))/10^((E14-D14+1)/10))^2),E14-E32+3)</f>
        <v>0</v>
      </c>
      <c r="I14" s="21">
        <f t="shared" si="1"/>
        <v>0</v>
      </c>
      <c r="J14" s="66"/>
    </row>
    <row r="15" spans="1:10" ht="12.75">
      <c r="A15" s="35"/>
      <c r="B15" s="130">
        <f t="shared" si="2"/>
        <v>7</v>
      </c>
      <c r="C15" s="19" t="str">
        <f>Components!C15</f>
        <v> </v>
      </c>
      <c r="D15" s="20">
        <f>Components!D15</f>
        <v>0</v>
      </c>
      <c r="E15" s="20">
        <f>Components!E15</f>
        <v>100</v>
      </c>
      <c r="F15" s="20">
        <f t="shared" si="0"/>
        <v>103</v>
      </c>
      <c r="G15" s="21">
        <f>Components!F15</f>
        <v>0</v>
      </c>
      <c r="H15" s="21">
        <f>IF(E33&lt;E15-D15+10,10*LOG(10^(D15/10)/(1+(0.12202*10^(E33/10))/10^((E15-D15+1)/10))^2),E15-E33+3)</f>
        <v>0</v>
      </c>
      <c r="I15" s="21">
        <f t="shared" si="1"/>
        <v>0</v>
      </c>
      <c r="J15" s="66"/>
    </row>
    <row r="16" spans="1:10" ht="12.75">
      <c r="A16" s="35"/>
      <c r="B16" s="130">
        <f t="shared" si="2"/>
        <v>8</v>
      </c>
      <c r="C16" s="19" t="str">
        <f>Components!C16</f>
        <v> </v>
      </c>
      <c r="D16" s="20">
        <f>Components!D16</f>
        <v>0</v>
      </c>
      <c r="E16" s="20">
        <f>Components!E16</f>
        <v>100</v>
      </c>
      <c r="F16" s="20">
        <f t="shared" si="0"/>
        <v>103</v>
      </c>
      <c r="G16" s="21">
        <f>Components!F16</f>
        <v>0</v>
      </c>
      <c r="H16" s="21">
        <f>IF(E34&lt;E16-D16+10,10*LOG(10^(D16/10)/(1+(0.12202*10^(E34/10))/10^((E16-D16+1)/10))^2),E16-E34+3)</f>
        <v>0</v>
      </c>
      <c r="I16" s="21">
        <f t="shared" si="1"/>
        <v>0</v>
      </c>
      <c r="J16" s="66"/>
    </row>
    <row r="17" spans="1:10" ht="12.75">
      <c r="A17" s="35"/>
      <c r="B17" s="130">
        <f t="shared" si="2"/>
        <v>9</v>
      </c>
      <c r="C17" s="19" t="str">
        <f>Components!C17</f>
        <v> </v>
      </c>
      <c r="D17" s="20">
        <f>Components!D17</f>
        <v>0</v>
      </c>
      <c r="E17" s="20">
        <f>Components!E17</f>
        <v>100</v>
      </c>
      <c r="F17" s="20">
        <f t="shared" si="0"/>
        <v>103</v>
      </c>
      <c r="G17" s="21">
        <f>Components!F17</f>
        <v>0</v>
      </c>
      <c r="H17" s="21">
        <f>IF(E35&lt;E17-D17+10,10*LOG(10^(D17/10)/(1+(0.12202*10^(E35/10))/10^((E17-D17+1)/10))^2),E17-E35+3)</f>
        <v>0</v>
      </c>
      <c r="I17" s="21">
        <f t="shared" si="1"/>
        <v>0</v>
      </c>
      <c r="J17" s="66"/>
    </row>
    <row r="18" spans="1:10" ht="12.75">
      <c r="A18" s="35"/>
      <c r="B18" s="130">
        <f t="shared" si="2"/>
        <v>10</v>
      </c>
      <c r="C18" s="19" t="str">
        <f>Components!C18</f>
        <v> </v>
      </c>
      <c r="D18" s="20">
        <f>Components!D18</f>
        <v>0</v>
      </c>
      <c r="E18" s="20">
        <f>Components!E18</f>
        <v>100</v>
      </c>
      <c r="F18" s="20">
        <f t="shared" si="0"/>
        <v>103</v>
      </c>
      <c r="G18" s="21">
        <f>Components!F18</f>
        <v>0</v>
      </c>
      <c r="H18" s="21">
        <f>IF(E36&lt;E18-D18+10,10*LOG(10^(D18/10)/(1+(0.12202*10^(E36/10))/10^((E18-D18+1)/10))^2),E18-E36+3)</f>
        <v>0</v>
      </c>
      <c r="I18" s="21">
        <f>H18-D18</f>
        <v>0</v>
      </c>
      <c r="J18" s="66"/>
    </row>
    <row r="19" spans="1:10" ht="12.75">
      <c r="A19" s="35"/>
      <c r="B19" s="124"/>
      <c r="C19" s="27" t="s">
        <v>32</v>
      </c>
      <c r="D19" s="25"/>
      <c r="E19" s="25"/>
      <c r="F19" s="25"/>
      <c r="G19" s="26"/>
      <c r="H19" s="25"/>
      <c r="I19" s="28">
        <f>SUM(I9:I18)</f>
        <v>0</v>
      </c>
      <c r="J19" s="66"/>
    </row>
    <row r="20" spans="1:9" ht="12.75">
      <c r="A20" s="35"/>
      <c r="B20" s="119"/>
      <c r="C20" s="40"/>
      <c r="D20" s="44"/>
      <c r="E20" s="44"/>
      <c r="F20" s="44"/>
      <c r="G20" s="44"/>
      <c r="H20" s="44"/>
      <c r="I20" s="44"/>
    </row>
    <row r="21" spans="1:11" ht="12.75">
      <c r="A21" s="131"/>
      <c r="B21" s="119"/>
      <c r="C21" s="43"/>
      <c r="D21" s="39"/>
      <c r="E21" s="39"/>
      <c r="F21" s="39"/>
      <c r="G21" s="39"/>
      <c r="H21" s="39"/>
      <c r="I21" s="44"/>
      <c r="J21" s="45"/>
      <c r="K21" s="35"/>
    </row>
    <row r="22" spans="1:11" ht="12.75">
      <c r="A22" s="131"/>
      <c r="B22" s="119"/>
      <c r="C22" s="43"/>
      <c r="D22" s="39"/>
      <c r="E22" s="39"/>
      <c r="F22" s="39"/>
      <c r="G22" s="39"/>
      <c r="H22" s="39"/>
      <c r="I22" s="44"/>
      <c r="J22" s="45"/>
      <c r="K22" s="35"/>
    </row>
    <row r="23" spans="1:11" ht="12.75">
      <c r="A23" s="131"/>
      <c r="B23" s="120"/>
      <c r="C23" s="48"/>
      <c r="D23" s="46"/>
      <c r="E23" s="46"/>
      <c r="F23" s="46"/>
      <c r="G23" s="46"/>
      <c r="H23" s="46"/>
      <c r="I23" s="49"/>
      <c r="J23" s="50"/>
      <c r="K23" s="35"/>
    </row>
    <row r="24" spans="1:11" ht="15.75">
      <c r="A24" s="131"/>
      <c r="B24" s="132"/>
      <c r="C24" s="62" t="str">
        <f>'Control Panel'!C6</f>
        <v>Enter title on Control Panel sheet</v>
      </c>
      <c r="D24" s="63"/>
      <c r="E24" s="63"/>
      <c r="F24" s="63"/>
      <c r="G24" s="63"/>
      <c r="H24" s="65"/>
      <c r="I24" s="60"/>
      <c r="J24" s="64"/>
      <c r="K24" s="93"/>
    </row>
    <row r="25" spans="1:11" ht="12.75">
      <c r="A25" s="131"/>
      <c r="B25" s="133"/>
      <c r="C25" s="114">
        <f>'Control Panel'!C8</f>
        <v>37299</v>
      </c>
      <c r="D25" s="115" t="s">
        <v>45</v>
      </c>
      <c r="E25" s="116"/>
      <c r="F25" s="117"/>
      <c r="G25" s="117"/>
      <c r="H25" s="117"/>
      <c r="I25" s="117"/>
      <c r="J25" s="118"/>
      <c r="K25" s="95"/>
    </row>
    <row r="26" spans="1:11" ht="12.75">
      <c r="A26" s="131"/>
      <c r="B26" s="122" t="s">
        <v>5</v>
      </c>
      <c r="C26" s="9" t="s">
        <v>17</v>
      </c>
      <c r="D26" s="10" t="s">
        <v>15</v>
      </c>
      <c r="E26" s="11" t="s">
        <v>9</v>
      </c>
      <c r="F26" s="10" t="s">
        <v>4</v>
      </c>
      <c r="G26" s="51" t="s">
        <v>6</v>
      </c>
      <c r="H26" s="10" t="s">
        <v>3</v>
      </c>
      <c r="I26" s="11" t="s">
        <v>33</v>
      </c>
      <c r="J26" s="10" t="s">
        <v>34</v>
      </c>
      <c r="K26" s="95"/>
    </row>
    <row r="27" spans="1:11" ht="12.75">
      <c r="A27" s="131"/>
      <c r="B27" s="134"/>
      <c r="C27" s="14"/>
      <c r="D27" s="15" t="s">
        <v>0</v>
      </c>
      <c r="E27" s="16" t="s">
        <v>1</v>
      </c>
      <c r="F27" s="16" t="s">
        <v>1</v>
      </c>
      <c r="G27" s="16" t="s">
        <v>1</v>
      </c>
      <c r="H27" s="17" t="s">
        <v>0</v>
      </c>
      <c r="I27" s="18" t="s">
        <v>0</v>
      </c>
      <c r="J27" s="15" t="s">
        <v>1</v>
      </c>
      <c r="K27" s="95"/>
    </row>
    <row r="28" spans="1:11" ht="12.75">
      <c r="A28" s="131"/>
      <c r="B28" s="123">
        <v>1</v>
      </c>
      <c r="C28" s="52" t="str">
        <f>Components!C9</f>
        <v>Enter description on Components sheet</v>
      </c>
      <c r="D28" s="53">
        <f>D9</f>
        <v>0</v>
      </c>
      <c r="E28" s="53">
        <f>'Control Panel'!C17+H9</f>
        <v>-100</v>
      </c>
      <c r="F28" s="53">
        <f>E9-D9+1</f>
        <v>101</v>
      </c>
      <c r="G28" s="53">
        <f>F28+D28-1</f>
        <v>100</v>
      </c>
      <c r="H28" s="53">
        <f>G9</f>
        <v>0</v>
      </c>
      <c r="I28" s="53">
        <f>D28</f>
        <v>0</v>
      </c>
      <c r="J28" s="53">
        <f>F9</f>
        <v>103</v>
      </c>
      <c r="K28" s="35"/>
    </row>
    <row r="29" spans="1:11" ht="12.75">
      <c r="A29" s="131"/>
      <c r="B29" s="123">
        <f>B28+1</f>
        <v>2</v>
      </c>
      <c r="C29" s="52" t="str">
        <f>Components!C10</f>
        <v> </v>
      </c>
      <c r="D29" s="53">
        <f>D28+D10</f>
        <v>0</v>
      </c>
      <c r="E29" s="53">
        <f>E28+H10</f>
        <v>-100</v>
      </c>
      <c r="F29" s="53">
        <f>10*LOG(1/((1/((10^(F28/10))))+((10^(D28/10))/(10^((E10-D10+1)/10)))))</f>
        <v>97.9897000433602</v>
      </c>
      <c r="G29" s="53">
        <f>F29+D29-1</f>
        <v>96.9897000433602</v>
      </c>
      <c r="H29" s="53">
        <f>10*LOG(10^(H28/10)+((10^((G10)/10))-1)/(10^(D28/10)))</f>
        <v>0</v>
      </c>
      <c r="I29" s="53">
        <f>IF(J28&lt;E10-D10+10,10*LOG(10^(D10/10)/(1+(0.12202*10^(J28/10))/10^((E10-D10+1)/10))^2),E10-J28+3)</f>
        <v>-1.5356381876194523</v>
      </c>
      <c r="J29" s="53">
        <f>J28+I29</f>
        <v>101.46436181238055</v>
      </c>
      <c r="K29" s="35"/>
    </row>
    <row r="30" spans="1:11" ht="12.75">
      <c r="A30" s="131"/>
      <c r="B30" s="123">
        <f aca="true" t="shared" si="3" ref="B30:B36">B29+1</f>
        <v>3</v>
      </c>
      <c r="C30" s="52" t="str">
        <f>Components!C11</f>
        <v> </v>
      </c>
      <c r="D30" s="53">
        <f>D29+D11</f>
        <v>0</v>
      </c>
      <c r="E30" s="53">
        <f>E29+H11</f>
        <v>-100</v>
      </c>
      <c r="F30" s="53">
        <f>10*LOG(1/((1/((10^(F29/10))))+((10^(D29/10))/(10^((E11-D11+1)/10)))))</f>
        <v>96.22878745280339</v>
      </c>
      <c r="G30" s="53">
        <f>F30+D30-1</f>
        <v>95.22878745280339</v>
      </c>
      <c r="H30" s="53">
        <f>10*LOG(10^(H29/10)+((10^((G11)/10))-1)/(10^(D29/10)))</f>
        <v>0</v>
      </c>
      <c r="I30" s="53">
        <f>IF(J29&lt;E11-D11+10,10*LOG(10^(D11/10)/(1+(0.12202*10^(J29/10))/10^((E11-D11+1)/10))^2),E11-J29+3)</f>
        <v>-1.105959410646713</v>
      </c>
      <c r="J30" s="53">
        <f aca="true" t="shared" si="4" ref="J30:J36">J29+I30</f>
        <v>100.35840240173383</v>
      </c>
      <c r="K30" s="35"/>
    </row>
    <row r="31" spans="1:11" ht="12.75">
      <c r="A31" s="131"/>
      <c r="B31" s="123">
        <f t="shared" si="3"/>
        <v>4</v>
      </c>
      <c r="C31" s="52" t="str">
        <f>Components!C12</f>
        <v> </v>
      </c>
      <c r="D31" s="53">
        <f>D30+D12</f>
        <v>0</v>
      </c>
      <c r="E31" s="53">
        <f>E30+H12</f>
        <v>-100</v>
      </c>
      <c r="F31" s="53">
        <f>10*LOG(1/((1/((10^(F30/10))))+((10^(D30/10))/(10^((E12-D12+1)/10)))))</f>
        <v>94.97940008672039</v>
      </c>
      <c r="G31" s="53">
        <f>F31+D31-1</f>
        <v>93.97940008672039</v>
      </c>
      <c r="H31" s="53">
        <f>10*LOG(10^(H30/10)+((10^((G12)/10))-1)/(10^(D30/10)))</f>
        <v>0</v>
      </c>
      <c r="I31" s="53">
        <f>IF(J30&lt;E12-D12+10,10*LOG(10^(D12/10)/(1+(0.12202*10^(J30/10))/10^((E12-D12+1)/10))^2),E12-J30+3)</f>
        <v>-0.8693040968523807</v>
      </c>
      <c r="J31" s="53">
        <f t="shared" si="4"/>
        <v>99.48909830488145</v>
      </c>
      <c r="K31" s="35"/>
    </row>
    <row r="32" spans="1:11" ht="12.75">
      <c r="A32" s="131"/>
      <c r="B32" s="123">
        <f t="shared" si="3"/>
        <v>5</v>
      </c>
      <c r="C32" s="52" t="str">
        <f>Components!C13</f>
        <v> </v>
      </c>
      <c r="D32" s="53">
        <f>D31+D13</f>
        <v>0</v>
      </c>
      <c r="E32" s="53">
        <f>E31+H13</f>
        <v>-100</v>
      </c>
      <c r="F32" s="53">
        <f>10*LOG(1/((1/((10^(F31/10))))+((10^(D31/10))/(10^((E13-D13+1)/10)))))</f>
        <v>94.01029995663984</v>
      </c>
      <c r="G32" s="53">
        <f>F32+D32-1</f>
        <v>93.01029995663984</v>
      </c>
      <c r="H32" s="53">
        <f>10*LOG(10^(H31/10)+((10^((G13)/10))-1)/(10^(D31/10)))</f>
        <v>0</v>
      </c>
      <c r="I32" s="53">
        <f>IF(J31&lt;E13-D13+10,10*LOG(10^(D13/10)/(1+(0.12202*10^(J31/10))/10^((E13-D13+1)/10))^2),E13-J31+3)</f>
        <v>-0.7179318848854854</v>
      </c>
      <c r="J32" s="53">
        <f t="shared" si="4"/>
        <v>98.77116641999596</v>
      </c>
      <c r="K32" s="35"/>
    </row>
    <row r="33" spans="1:11" ht="12.75">
      <c r="A33" s="131"/>
      <c r="B33" s="123">
        <f t="shared" si="3"/>
        <v>6</v>
      </c>
      <c r="C33" s="52" t="str">
        <f>Components!C14</f>
        <v> </v>
      </c>
      <c r="D33" s="53">
        <f>D32+D14</f>
        <v>0</v>
      </c>
      <c r="E33" s="53">
        <f>E32+H14</f>
        <v>-100</v>
      </c>
      <c r="F33" s="53">
        <f>10*LOG(1/((1/((10^(F32/10))))+((10^(D32/10))/(10^((E14-D14+1)/10)))))</f>
        <v>93.21848749616362</v>
      </c>
      <c r="G33" s="53">
        <f>F33+D33-1</f>
        <v>92.21848749616362</v>
      </c>
      <c r="H33" s="53">
        <f>10*LOG(10^(H32/10)+((10^((G14)/10))-1)/(10^(D32/10)))</f>
        <v>0</v>
      </c>
      <c r="I33" s="53">
        <f>IF(J32&lt;E14-D14+10,10*LOG(10^(D14/10)/(1+(0.12202*10^(J32/10))/10^((E14-D14+1)/10))^2),E14-J32+3)</f>
        <v>-0.612300395404862</v>
      </c>
      <c r="J33" s="53">
        <f t="shared" si="4"/>
        <v>98.1588660245911</v>
      </c>
      <c r="K33" s="35"/>
    </row>
    <row r="34" spans="1:11" ht="12.75">
      <c r="A34" s="131"/>
      <c r="B34" s="123">
        <f t="shared" si="3"/>
        <v>7</v>
      </c>
      <c r="C34" s="52" t="str">
        <f>Components!C15</f>
        <v> </v>
      </c>
      <c r="D34" s="53">
        <f>D33+D15</f>
        <v>0</v>
      </c>
      <c r="E34" s="53">
        <f>E33+H15</f>
        <v>-100</v>
      </c>
      <c r="F34" s="53">
        <f>10*LOG(1/((1/((10^(F33/10))))+((10^(D33/10))/(10^((E15-D15+1)/10)))))</f>
        <v>92.54901959985747</v>
      </c>
      <c r="G34" s="53">
        <f>F34+D34-1</f>
        <v>91.54901959985747</v>
      </c>
      <c r="H34" s="53">
        <f>10*LOG(10^(H33/10)+((10^((G15)/10))-1)/(10^(D33/10)))</f>
        <v>0</v>
      </c>
      <c r="I34" s="53">
        <f>IF(J33&lt;E15-D15+10,10*LOG(10^(D15/10)/(1+(0.12202*10^(J33/10))/10^((E15-D15+1)/10))^2),E15-J33+3)</f>
        <v>-0.5342054899977134</v>
      </c>
      <c r="J34" s="53">
        <f t="shared" si="4"/>
        <v>97.62466053459339</v>
      </c>
      <c r="K34" s="35"/>
    </row>
    <row r="35" spans="1:11" ht="12.75">
      <c r="A35" s="131"/>
      <c r="B35" s="123">
        <f t="shared" si="3"/>
        <v>8</v>
      </c>
      <c r="C35" s="52" t="str">
        <f>Components!C16</f>
        <v> </v>
      </c>
      <c r="D35" s="53">
        <f>D34+D16</f>
        <v>0</v>
      </c>
      <c r="E35" s="53">
        <f>E34+H16</f>
        <v>-100</v>
      </c>
      <c r="F35" s="53">
        <f>10*LOG(1/((1/((10^(F34/10))))+((10^(D34/10))/(10^((E16-D16+1)/10)))))</f>
        <v>91.96910013008062</v>
      </c>
      <c r="G35" s="53">
        <f>F35+D35-1</f>
        <v>90.96910013008062</v>
      </c>
      <c r="H35" s="53">
        <f>10*LOG(10^(H34/10)+((10^((G16)/10))-1)/(10^(D34/10)))</f>
        <v>0</v>
      </c>
      <c r="I35" s="53">
        <f>IF(J34&lt;E16-D16+10,10*LOG(10^(D16/10)/(1+(0.12202*10^(J34/10))/10^((E16-D16+1)/10))^2),E16-J34+3)</f>
        <v>-0.4740309652348224</v>
      </c>
      <c r="J35" s="53">
        <f t="shared" si="4"/>
        <v>97.15062956935857</v>
      </c>
      <c r="K35" s="35"/>
    </row>
    <row r="36" spans="1:11" ht="12.75">
      <c r="A36" s="131"/>
      <c r="B36" s="123">
        <f t="shared" si="3"/>
        <v>9</v>
      </c>
      <c r="C36" s="52" t="str">
        <f>Components!C17</f>
        <v> </v>
      </c>
      <c r="D36" s="53">
        <f>D35+D17</f>
        <v>0</v>
      </c>
      <c r="E36" s="53">
        <f>E35+H17</f>
        <v>-100</v>
      </c>
      <c r="F36" s="53">
        <f>10*LOG(1/((1/((10^(F35/10))))+((10^(D35/10))/(10^((E17-D17+1)/10)))))</f>
        <v>91.4575749056068</v>
      </c>
      <c r="G36" s="53">
        <f>F36+D36-1</f>
        <v>90.4575749056068</v>
      </c>
      <c r="H36" s="53">
        <f>10*LOG(10^(H35/10)+((10^((G17)/10))-1)/(10^(D35/10)))</f>
        <v>0</v>
      </c>
      <c r="I36" s="53">
        <f>IF(J35&lt;E17-D17+10,10*LOG(10^(D17/10)/(1+(0.12202*10^(J35/10))/10^((E17-D17+1)/10))^2),E17-J35+3)</f>
        <v>-0.4261964294987062</v>
      </c>
      <c r="J36" s="53">
        <f t="shared" si="4"/>
        <v>96.72443313985987</v>
      </c>
      <c r="K36" s="35"/>
    </row>
    <row r="37" spans="1:11" ht="12.75">
      <c r="A37" s="131"/>
      <c r="B37" s="123">
        <f>B36+1</f>
        <v>10</v>
      </c>
      <c r="C37" s="52" t="str">
        <f>Components!C18</f>
        <v> </v>
      </c>
      <c r="D37" s="53">
        <f>D36+D18</f>
        <v>0</v>
      </c>
      <c r="E37" s="53">
        <f>E36+H18</f>
        <v>-100</v>
      </c>
      <c r="F37" s="53">
        <f>10*LOG(1/((1/((10^(F36/10))))+((10^(D36/10))/(10^((E18-D18+1)/10)))))</f>
        <v>91.00000000000006</v>
      </c>
      <c r="G37" s="53">
        <f>F37+D37-1</f>
        <v>90.00000000000006</v>
      </c>
      <c r="H37" s="53">
        <f>10*LOG(10^(H36/10)+((10^((G18)/10))-1)/(10^(D36/10)))</f>
        <v>0</v>
      </c>
      <c r="I37" s="53">
        <f>IF(J36&lt;E18-D18+10,10*LOG(10^(D18/10)/(1+(0.12202*10^(J36/10))/10^((E18-D18+1)/10))^2),E18-J36+3)</f>
        <v>-0.387232555823658</v>
      </c>
      <c r="J37" s="53">
        <f>J36+I37</f>
        <v>96.33720058403621</v>
      </c>
      <c r="K37" s="35"/>
    </row>
    <row r="38" spans="1:11" s="31" customFormat="1" ht="12.75">
      <c r="A38" s="131"/>
      <c r="B38" s="170"/>
      <c r="C38" s="171"/>
      <c r="D38" s="125"/>
      <c r="E38" s="125"/>
      <c r="F38" s="125"/>
      <c r="G38" s="125"/>
      <c r="H38" s="125"/>
      <c r="I38" s="172"/>
      <c r="J38" s="172"/>
      <c r="K38" s="35"/>
    </row>
    <row r="39" spans="1:11" ht="12.75">
      <c r="A39" s="131"/>
      <c r="B39" s="125"/>
      <c r="C39" s="43"/>
      <c r="D39" s="44"/>
      <c r="E39" s="44"/>
      <c r="F39" s="44"/>
      <c r="G39" s="44"/>
      <c r="H39" s="44"/>
      <c r="I39" s="44"/>
      <c r="J39" s="45"/>
      <c r="K39" s="35"/>
    </row>
  </sheetData>
  <sheetProtection password="DE01" sheet="1" objects="1" scenarios="1"/>
  <printOptions/>
  <pageMargins left="0.5" right="0.5" top="0.75" bottom="0.75" header="0.5" footer="0.5"/>
  <pageSetup horizontalDpi="300" verticalDpi="300" orientation="landscape" scale="84" r:id="rId2"/>
  <headerFooter alignWithMargins="0">
    <oddHeader>&amp;CCascade Worksheet</oddHeader>
    <oddFooter>&amp;LCascade101Free.com&amp;CCopyright 2002 Microwaves101.com&amp;RFreeware!</oddFooter>
  </headerFooter>
  <drawing r:id="rId1"/>
</worksheet>
</file>

<file path=xl/worksheets/sheet5.xml><?xml version="1.0" encoding="utf-8"?>
<worksheet xmlns="http://schemas.openxmlformats.org/spreadsheetml/2006/main" xmlns:r="http://schemas.openxmlformats.org/officeDocument/2006/relationships">
  <dimension ref="A1:K60"/>
  <sheetViews>
    <sheetView view="pageBreakPreview" zoomScaleSheetLayoutView="100" workbookViewId="0" topLeftCell="A1">
      <selection activeCell="D10" sqref="D10"/>
    </sheetView>
  </sheetViews>
  <sheetFormatPr defaultColWidth="9.140625" defaultRowHeight="12.75"/>
  <cols>
    <col min="1" max="1" width="2.7109375" style="109" customWidth="1"/>
    <col min="2" max="8" width="9.140625" style="29" customWidth="1"/>
    <col min="9" max="9" width="9.140625" style="22" customWidth="1"/>
    <col min="10" max="10" width="12.00390625" style="22" customWidth="1"/>
    <col min="11" max="11" width="2.7109375" style="109" customWidth="1"/>
  </cols>
  <sheetData>
    <row r="1" spans="1:11" ht="12.75">
      <c r="A1" s="107"/>
      <c r="B1" s="36"/>
      <c r="C1" s="36"/>
      <c r="D1" s="36"/>
      <c r="E1" s="36"/>
      <c r="F1" s="36"/>
      <c r="G1" s="36"/>
      <c r="H1" s="36"/>
      <c r="I1" s="41"/>
      <c r="J1" s="41"/>
      <c r="K1" s="107"/>
    </row>
    <row r="2" spans="1:11" ht="12.75">
      <c r="A2" s="107"/>
      <c r="B2" s="36"/>
      <c r="C2" s="36"/>
      <c r="D2" s="36"/>
      <c r="E2" s="36"/>
      <c r="F2" s="36"/>
      <c r="G2" s="36"/>
      <c r="H2" s="36"/>
      <c r="I2" s="41"/>
      <c r="J2" s="41"/>
      <c r="K2" s="107"/>
    </row>
    <row r="3" spans="1:11" ht="12.75">
      <c r="A3" s="107"/>
      <c r="B3" s="36"/>
      <c r="C3" s="36"/>
      <c r="D3" s="36"/>
      <c r="E3" s="36"/>
      <c r="F3" s="36"/>
      <c r="G3" s="36"/>
      <c r="H3" s="36"/>
      <c r="I3" s="41"/>
      <c r="J3" s="41"/>
      <c r="K3" s="107"/>
    </row>
    <row r="4" spans="1:11" ht="12.75">
      <c r="A4" s="107"/>
      <c r="K4" s="107"/>
    </row>
    <row r="5" spans="1:11" ht="12.75">
      <c r="A5" s="107"/>
      <c r="K5" s="107"/>
    </row>
    <row r="6" spans="1:11" ht="12.75">
      <c r="A6" s="107"/>
      <c r="B6" s="29" t="s">
        <v>40</v>
      </c>
      <c r="K6" s="107"/>
    </row>
    <row r="7" spans="1:11" ht="12.75">
      <c r="A7" s="107"/>
      <c r="B7" s="29" t="s">
        <v>43</v>
      </c>
      <c r="K7" s="107"/>
    </row>
    <row r="8" spans="1:11" ht="12.75">
      <c r="A8" s="107"/>
      <c r="C8" s="29" t="s">
        <v>42</v>
      </c>
      <c r="K8" s="107"/>
    </row>
    <row r="9" spans="1:11" ht="12.75">
      <c r="A9" s="107"/>
      <c r="K9" s="107"/>
    </row>
    <row r="10" spans="1:11" ht="12.75">
      <c r="A10" s="107"/>
      <c r="D10" s="29" t="s">
        <v>7</v>
      </c>
      <c r="E10" s="37">
        <v>-10</v>
      </c>
      <c r="K10" s="107"/>
    </row>
    <row r="11" spans="1:11" ht="12.75">
      <c r="A11" s="107"/>
      <c r="D11" s="29" t="s">
        <v>2</v>
      </c>
      <c r="E11" s="37">
        <v>18</v>
      </c>
      <c r="K11" s="107"/>
    </row>
    <row r="12" spans="1:11" ht="12.75">
      <c r="A12" s="107"/>
      <c r="D12" s="29" t="s">
        <v>4</v>
      </c>
      <c r="E12" s="108">
        <f>E13-E11+1</f>
        <v>10</v>
      </c>
      <c r="K12" s="107"/>
    </row>
    <row r="13" spans="1:11" ht="12.75">
      <c r="A13" s="107"/>
      <c r="D13" s="29" t="s">
        <v>6</v>
      </c>
      <c r="E13" s="37">
        <v>27</v>
      </c>
      <c r="K13" s="107"/>
    </row>
    <row r="14" spans="1:11" ht="12.75">
      <c r="A14" s="107"/>
      <c r="D14" s="29" t="s">
        <v>8</v>
      </c>
      <c r="E14" s="37">
        <v>27</v>
      </c>
      <c r="K14" s="107"/>
    </row>
    <row r="15" spans="1:11" s="30" customFormat="1" ht="12.75">
      <c r="A15" s="41"/>
      <c r="B15" s="29"/>
      <c r="C15" s="29"/>
      <c r="D15" s="29"/>
      <c r="E15" s="29"/>
      <c r="F15" s="29"/>
      <c r="G15" s="29"/>
      <c r="H15" s="29"/>
      <c r="I15" s="22"/>
      <c r="J15" s="22"/>
      <c r="K15" s="41"/>
    </row>
    <row r="16" spans="1:11" s="30" customFormat="1" ht="12.75">
      <c r="A16" s="41"/>
      <c r="B16" s="100"/>
      <c r="C16" s="101"/>
      <c r="D16" s="101" t="s">
        <v>9</v>
      </c>
      <c r="E16" s="101" t="s">
        <v>10</v>
      </c>
      <c r="F16" s="101" t="s">
        <v>10</v>
      </c>
      <c r="G16" s="101" t="s">
        <v>14</v>
      </c>
      <c r="H16" s="101" t="s">
        <v>14</v>
      </c>
      <c r="I16" s="100"/>
      <c r="J16" s="100"/>
      <c r="K16" s="41"/>
    </row>
    <row r="17" spans="1:11" s="30" customFormat="1" ht="12.75">
      <c r="A17" s="41"/>
      <c r="B17" s="100"/>
      <c r="C17" s="101" t="s">
        <v>11</v>
      </c>
      <c r="D17" s="101" t="s">
        <v>12</v>
      </c>
      <c r="E17" s="101" t="s">
        <v>13</v>
      </c>
      <c r="F17" s="101" t="s">
        <v>9</v>
      </c>
      <c r="G17" s="101" t="s">
        <v>13</v>
      </c>
      <c r="H17" s="101" t="s">
        <v>9</v>
      </c>
      <c r="I17" s="100"/>
      <c r="J17" s="100"/>
      <c r="K17" s="41"/>
    </row>
    <row r="18" spans="1:11" s="30" customFormat="1" ht="12.75">
      <c r="A18" s="41"/>
      <c r="B18" s="100"/>
      <c r="C18" s="101" t="s">
        <v>0</v>
      </c>
      <c r="D18" s="101" t="s">
        <v>1</v>
      </c>
      <c r="E18" s="101" t="s">
        <v>0</v>
      </c>
      <c r="F18" s="101" t="s">
        <v>1</v>
      </c>
      <c r="G18" s="101" t="s">
        <v>0</v>
      </c>
      <c r="H18" s="101" t="s">
        <v>1</v>
      </c>
      <c r="I18" s="100"/>
      <c r="J18" s="100"/>
      <c r="K18" s="41"/>
    </row>
    <row r="19" spans="1:11" s="30" customFormat="1" ht="12.75">
      <c r="A19" s="41"/>
      <c r="B19" s="100"/>
      <c r="C19" s="100">
        <f>E10</f>
        <v>-10</v>
      </c>
      <c r="D19" s="100">
        <f aca="true" t="shared" si="0" ref="D19:D58">C19+E$11</f>
        <v>8</v>
      </c>
      <c r="E19" s="102">
        <f aca="true" t="shared" si="1" ref="E19:E58">10*LOG(10^($E$11/10)/(1+(0.12202*10^($C19/10))/10^($E$12/10))^2)</f>
        <v>17.98940793836704</v>
      </c>
      <c r="F19" s="103">
        <f aca="true" t="shared" si="2" ref="F19:F58">C19+E19</f>
        <v>7.989407938367041</v>
      </c>
      <c r="G19" s="102">
        <f aca="true" t="shared" si="3" ref="G19:G58">IF($C19&lt;$E$12+9,10*LOG(10^($E$11/10)/(1+(0.12202*10^($C19/10))/10^($E$12/10))^2),$E$12+$E$11-$C19+3)</f>
        <v>17.98940793836704</v>
      </c>
      <c r="H19" s="102">
        <f aca="true" t="shared" si="4" ref="H19:H58">IF($C19&lt;$E$12+9,10*LOG(10^($E$11/10)/(1+(0.12202*10^($C19/10))/10^($E$12/10))^2)+$C19,$E$11+$E$12+3)</f>
        <v>7.989407938367041</v>
      </c>
      <c r="I19" s="103"/>
      <c r="J19" s="100"/>
      <c r="K19" s="41"/>
    </row>
    <row r="20" spans="1:11" s="30" customFormat="1" ht="12.75">
      <c r="A20" s="41"/>
      <c r="B20" s="100"/>
      <c r="C20" s="100">
        <f aca="true" t="shared" si="5" ref="C20:C58">C19+1</f>
        <v>-9</v>
      </c>
      <c r="D20" s="100">
        <f t="shared" si="0"/>
        <v>9</v>
      </c>
      <c r="E20" s="102">
        <f t="shared" si="1"/>
        <v>17.98666748833923</v>
      </c>
      <c r="F20" s="103">
        <f t="shared" si="2"/>
        <v>8.98666748833923</v>
      </c>
      <c r="G20" s="102">
        <f t="shared" si="3"/>
        <v>17.98666748833923</v>
      </c>
      <c r="H20" s="102">
        <f t="shared" si="4"/>
        <v>8.98666748833923</v>
      </c>
      <c r="I20" s="103"/>
      <c r="J20" s="100"/>
      <c r="K20" s="41"/>
    </row>
    <row r="21" spans="1:11" s="30" customFormat="1" ht="12.75">
      <c r="A21" s="41"/>
      <c r="B21" s="100"/>
      <c r="C21" s="100">
        <f t="shared" si="5"/>
        <v>-8</v>
      </c>
      <c r="D21" s="100">
        <f t="shared" si="0"/>
        <v>10</v>
      </c>
      <c r="E21" s="102">
        <f t="shared" si="1"/>
        <v>17.98321869512789</v>
      </c>
      <c r="F21" s="103">
        <f t="shared" si="2"/>
        <v>9.983218695127889</v>
      </c>
      <c r="G21" s="102">
        <f t="shared" si="3"/>
        <v>17.98321869512789</v>
      </c>
      <c r="H21" s="102">
        <f t="shared" si="4"/>
        <v>9.983218695127889</v>
      </c>
      <c r="I21" s="103"/>
      <c r="J21" s="100"/>
      <c r="K21" s="41"/>
    </row>
    <row r="22" spans="1:11" s="30" customFormat="1" ht="12.75">
      <c r="A22" s="41"/>
      <c r="B22" s="100"/>
      <c r="C22" s="100">
        <f t="shared" si="5"/>
        <v>-7</v>
      </c>
      <c r="D22" s="100">
        <f t="shared" si="0"/>
        <v>11</v>
      </c>
      <c r="E22" s="102">
        <f t="shared" si="1"/>
        <v>17.97887886792433</v>
      </c>
      <c r="F22" s="103">
        <f t="shared" si="2"/>
        <v>10.97887886792433</v>
      </c>
      <c r="G22" s="102">
        <f t="shared" si="3"/>
        <v>17.97887886792433</v>
      </c>
      <c r="H22" s="102">
        <f t="shared" si="4"/>
        <v>10.97887886792433</v>
      </c>
      <c r="I22" s="103"/>
      <c r="J22" s="100"/>
      <c r="K22" s="41"/>
    </row>
    <row r="23" spans="1:11" s="30" customFormat="1" ht="12.75">
      <c r="A23" s="41"/>
      <c r="B23" s="100"/>
      <c r="C23" s="100">
        <f t="shared" si="5"/>
        <v>-6</v>
      </c>
      <c r="D23" s="100">
        <f t="shared" si="0"/>
        <v>12</v>
      </c>
      <c r="E23" s="102">
        <f t="shared" si="1"/>
        <v>17.97341843057516</v>
      </c>
      <c r="F23" s="103">
        <f t="shared" si="2"/>
        <v>11.973418430575158</v>
      </c>
      <c r="G23" s="102">
        <f t="shared" si="3"/>
        <v>17.97341843057516</v>
      </c>
      <c r="H23" s="102">
        <f t="shared" si="4"/>
        <v>11.973418430575158</v>
      </c>
      <c r="I23" s="103"/>
      <c r="J23" s="100"/>
      <c r="K23" s="41"/>
    </row>
    <row r="24" spans="1:11" s="30" customFormat="1" ht="12.75">
      <c r="A24" s="41"/>
      <c r="B24" s="100"/>
      <c r="C24" s="100">
        <f t="shared" si="5"/>
        <v>-5</v>
      </c>
      <c r="D24" s="100">
        <f t="shared" si="0"/>
        <v>13</v>
      </c>
      <c r="E24" s="102">
        <f t="shared" si="1"/>
        <v>17.966549024682394</v>
      </c>
      <c r="F24" s="103">
        <f t="shared" si="2"/>
        <v>12.966549024682394</v>
      </c>
      <c r="G24" s="102">
        <f t="shared" si="3"/>
        <v>17.966549024682394</v>
      </c>
      <c r="H24" s="102">
        <f t="shared" si="4"/>
        <v>12.966549024682394</v>
      </c>
      <c r="I24" s="103"/>
      <c r="J24" s="100"/>
      <c r="K24" s="41"/>
    </row>
    <row r="25" spans="1:11" s="30" customFormat="1" ht="12.75">
      <c r="A25" s="41"/>
      <c r="B25" s="100"/>
      <c r="C25" s="100">
        <f t="shared" si="5"/>
        <v>-4</v>
      </c>
      <c r="D25" s="100">
        <f t="shared" si="0"/>
        <v>14</v>
      </c>
      <c r="E25" s="102">
        <f t="shared" si="1"/>
        <v>17.957908672838073</v>
      </c>
      <c r="F25" s="103">
        <f t="shared" si="2"/>
        <v>13.957908672838073</v>
      </c>
      <c r="G25" s="102">
        <f t="shared" si="3"/>
        <v>17.957908672838073</v>
      </c>
      <c r="H25" s="102">
        <f t="shared" si="4"/>
        <v>13.957908672838073</v>
      </c>
      <c r="I25" s="103"/>
      <c r="J25" s="100"/>
      <c r="K25" s="41"/>
    </row>
    <row r="26" spans="1:11" s="30" customFormat="1" ht="12.75">
      <c r="A26" s="41"/>
      <c r="B26" s="100"/>
      <c r="C26" s="100">
        <f t="shared" si="5"/>
        <v>-3</v>
      </c>
      <c r="D26" s="100">
        <f t="shared" si="0"/>
        <v>15</v>
      </c>
      <c r="E26" s="102">
        <f t="shared" si="1"/>
        <v>17.94704332148224</v>
      </c>
      <c r="F26" s="103">
        <f t="shared" si="2"/>
        <v>14.94704332148224</v>
      </c>
      <c r="G26" s="102">
        <f t="shared" si="3"/>
        <v>17.94704332148224</v>
      </c>
      <c r="H26" s="102">
        <f t="shared" si="4"/>
        <v>14.94704332148224</v>
      </c>
      <c r="I26" s="103"/>
      <c r="J26" s="100"/>
      <c r="K26" s="41"/>
    </row>
    <row r="27" spans="1:11" s="30" customFormat="1" ht="12.75">
      <c r="A27" s="41"/>
      <c r="B27" s="100"/>
      <c r="C27" s="100">
        <f t="shared" si="5"/>
        <v>-2</v>
      </c>
      <c r="D27" s="100">
        <f t="shared" si="0"/>
        <v>16</v>
      </c>
      <c r="E27" s="102">
        <f t="shared" si="1"/>
        <v>17.933383952389953</v>
      </c>
      <c r="F27" s="103">
        <f t="shared" si="2"/>
        <v>15.933383952389953</v>
      </c>
      <c r="G27" s="102">
        <f t="shared" si="3"/>
        <v>17.933383952389953</v>
      </c>
      <c r="H27" s="102">
        <f t="shared" si="4"/>
        <v>15.933383952389953</v>
      </c>
      <c r="I27" s="103"/>
      <c r="J27" s="100"/>
      <c r="K27" s="41"/>
    </row>
    <row r="28" spans="1:11" s="30" customFormat="1" ht="12.75">
      <c r="A28" s="41"/>
      <c r="B28" s="100"/>
      <c r="C28" s="100">
        <f t="shared" si="5"/>
        <v>-1</v>
      </c>
      <c r="D28" s="100">
        <f t="shared" si="0"/>
        <v>17</v>
      </c>
      <c r="E28" s="102">
        <f t="shared" si="1"/>
        <v>17.916218312825073</v>
      </c>
      <c r="F28" s="103">
        <f t="shared" si="2"/>
        <v>16.916218312825073</v>
      </c>
      <c r="G28" s="102">
        <f t="shared" si="3"/>
        <v>17.916218312825073</v>
      </c>
      <c r="H28" s="102">
        <f t="shared" si="4"/>
        <v>16.916218312825073</v>
      </c>
      <c r="I28" s="103"/>
      <c r="J28" s="100"/>
      <c r="K28" s="41"/>
    </row>
    <row r="29" spans="1:11" s="30" customFormat="1" ht="12.75">
      <c r="A29" s="41"/>
      <c r="B29" s="100"/>
      <c r="C29" s="100">
        <f t="shared" si="5"/>
        <v>0</v>
      </c>
      <c r="D29" s="100">
        <f t="shared" si="0"/>
        <v>18</v>
      </c>
      <c r="E29" s="102">
        <f t="shared" si="1"/>
        <v>17.89465617816356</v>
      </c>
      <c r="F29" s="103">
        <f t="shared" si="2"/>
        <v>17.89465617816356</v>
      </c>
      <c r="G29" s="102">
        <f t="shared" si="3"/>
        <v>17.89465617816356</v>
      </c>
      <c r="H29" s="102">
        <f t="shared" si="4"/>
        <v>17.89465617816356</v>
      </c>
      <c r="I29" s="103"/>
      <c r="J29" s="100"/>
      <c r="K29" s="41"/>
    </row>
    <row r="30" spans="1:11" s="30" customFormat="1" ht="12.75">
      <c r="A30" s="41"/>
      <c r="B30" s="100"/>
      <c r="C30" s="100">
        <f t="shared" si="5"/>
        <v>1</v>
      </c>
      <c r="D30" s="100">
        <f t="shared" si="0"/>
        <v>19</v>
      </c>
      <c r="E30" s="102">
        <f t="shared" si="1"/>
        <v>17.867586947948134</v>
      </c>
      <c r="F30" s="103">
        <f t="shared" si="2"/>
        <v>18.867586947948134</v>
      </c>
      <c r="G30" s="102">
        <f t="shared" si="3"/>
        <v>17.867586947948134</v>
      </c>
      <c r="H30" s="102">
        <f t="shared" si="4"/>
        <v>18.867586947948134</v>
      </c>
      <c r="I30" s="103"/>
      <c r="J30" s="100"/>
      <c r="K30" s="41"/>
    </row>
    <row r="31" spans="1:11" s="30" customFormat="1" ht="12.75">
      <c r="A31" s="41"/>
      <c r="B31" s="100"/>
      <c r="C31" s="100">
        <f t="shared" si="5"/>
        <v>2</v>
      </c>
      <c r="D31" s="100">
        <f t="shared" si="0"/>
        <v>20</v>
      </c>
      <c r="E31" s="102">
        <f t="shared" si="1"/>
        <v>17.8336283220687</v>
      </c>
      <c r="F31" s="103">
        <f t="shared" si="2"/>
        <v>19.8336283220687</v>
      </c>
      <c r="G31" s="102">
        <f t="shared" si="3"/>
        <v>17.8336283220687</v>
      </c>
      <c r="H31" s="102">
        <f t="shared" si="4"/>
        <v>19.8336283220687</v>
      </c>
      <c r="I31" s="103"/>
      <c r="J31" s="100"/>
      <c r="K31" s="41"/>
    </row>
    <row r="32" spans="1:11" s="30" customFormat="1" ht="12.75">
      <c r="A32" s="41"/>
      <c r="B32" s="100"/>
      <c r="C32" s="100">
        <f t="shared" si="5"/>
        <v>3</v>
      </c>
      <c r="D32" s="100">
        <f t="shared" si="0"/>
        <v>21</v>
      </c>
      <c r="E32" s="102">
        <f t="shared" si="1"/>
        <v>17.791064864646934</v>
      </c>
      <c r="F32" s="103">
        <f t="shared" si="2"/>
        <v>20.791064864646934</v>
      </c>
      <c r="G32" s="102">
        <f t="shared" si="3"/>
        <v>17.791064864646934</v>
      </c>
      <c r="H32" s="102">
        <f t="shared" si="4"/>
        <v>20.791064864646934</v>
      </c>
      <c r="I32" s="103"/>
      <c r="J32" s="100"/>
      <c r="K32" s="41"/>
    </row>
    <row r="33" spans="1:11" s="30" customFormat="1" ht="12.75">
      <c r="A33" s="41"/>
      <c r="B33" s="100"/>
      <c r="C33" s="100">
        <f t="shared" si="5"/>
        <v>4</v>
      </c>
      <c r="D33" s="100">
        <f t="shared" si="0"/>
        <v>22</v>
      </c>
      <c r="E33" s="102">
        <f t="shared" si="1"/>
        <v>17.73777552582032</v>
      </c>
      <c r="F33" s="103">
        <f t="shared" si="2"/>
        <v>21.73777552582032</v>
      </c>
      <c r="G33" s="102">
        <f t="shared" si="3"/>
        <v>17.73777552582032</v>
      </c>
      <c r="H33" s="102">
        <f t="shared" si="4"/>
        <v>21.73777552582032</v>
      </c>
      <c r="I33" s="103"/>
      <c r="J33" s="100"/>
      <c r="K33" s="41"/>
    </row>
    <row r="34" spans="1:11" s="30" customFormat="1" ht="12.75">
      <c r="A34" s="41"/>
      <c r="B34" s="100"/>
      <c r="C34" s="100">
        <f t="shared" si="5"/>
        <v>5</v>
      </c>
      <c r="D34" s="100">
        <f t="shared" si="0"/>
        <v>23</v>
      </c>
      <c r="E34" s="102">
        <f t="shared" si="1"/>
        <v>17.671149781902244</v>
      </c>
      <c r="F34" s="103">
        <f t="shared" si="2"/>
        <v>22.671149781902244</v>
      </c>
      <c r="G34" s="102">
        <f t="shared" si="3"/>
        <v>17.671149781902244</v>
      </c>
      <c r="H34" s="102">
        <f t="shared" si="4"/>
        <v>22.671149781902244</v>
      </c>
      <c r="I34" s="103"/>
      <c r="J34" s="100"/>
      <c r="K34" s="41"/>
    </row>
    <row r="35" spans="1:11" s="30" customFormat="1" ht="12.75">
      <c r="A35" s="41"/>
      <c r="B35" s="100"/>
      <c r="C35" s="100">
        <f t="shared" si="5"/>
        <v>6</v>
      </c>
      <c r="D35" s="100">
        <f t="shared" si="0"/>
        <v>24</v>
      </c>
      <c r="E35" s="102">
        <f t="shared" si="1"/>
        <v>17.58799314481845</v>
      </c>
      <c r="F35" s="103">
        <f t="shared" si="2"/>
        <v>23.58799314481845</v>
      </c>
      <c r="G35" s="102">
        <f t="shared" si="3"/>
        <v>17.58799314481845</v>
      </c>
      <c r="H35" s="102">
        <f t="shared" si="4"/>
        <v>23.58799314481845</v>
      </c>
      <c r="I35" s="103"/>
      <c r="J35" s="100"/>
      <c r="K35" s="41"/>
    </row>
    <row r="36" spans="1:11" s="30" customFormat="1" ht="12.75">
      <c r="A36" s="41"/>
      <c r="B36" s="100"/>
      <c r="C36" s="100">
        <f t="shared" si="5"/>
        <v>7</v>
      </c>
      <c r="D36" s="100">
        <f t="shared" si="0"/>
        <v>25</v>
      </c>
      <c r="E36" s="102">
        <f t="shared" si="1"/>
        <v>17.484424600040526</v>
      </c>
      <c r="F36" s="103">
        <f t="shared" si="2"/>
        <v>24.484424600040526</v>
      </c>
      <c r="G36" s="102">
        <f t="shared" si="3"/>
        <v>17.484424600040526</v>
      </c>
      <c r="H36" s="102">
        <f t="shared" si="4"/>
        <v>24.484424600040526</v>
      </c>
      <c r="I36" s="103"/>
      <c r="J36" s="100"/>
      <c r="K36" s="41"/>
    </row>
    <row r="37" spans="1:11" s="30" customFormat="1" ht="12.75">
      <c r="A37" s="41"/>
      <c r="B37" s="100"/>
      <c r="C37" s="100">
        <f t="shared" si="5"/>
        <v>8</v>
      </c>
      <c r="D37" s="100">
        <f t="shared" si="0"/>
        <v>26</v>
      </c>
      <c r="E37" s="102">
        <f t="shared" si="1"/>
        <v>17.355771299952018</v>
      </c>
      <c r="F37" s="103">
        <f t="shared" si="2"/>
        <v>25.355771299952018</v>
      </c>
      <c r="G37" s="102">
        <f t="shared" si="3"/>
        <v>17.355771299952018</v>
      </c>
      <c r="H37" s="102">
        <f t="shared" si="4"/>
        <v>25.355771299952018</v>
      </c>
      <c r="I37" s="103"/>
      <c r="J37" s="100"/>
      <c r="K37" s="41"/>
    </row>
    <row r="38" spans="1:11" s="30" customFormat="1" ht="12.75">
      <c r="A38" s="41"/>
      <c r="B38" s="159"/>
      <c r="C38" s="159">
        <f t="shared" si="5"/>
        <v>9</v>
      </c>
      <c r="D38" s="159">
        <f t="shared" si="0"/>
        <v>27</v>
      </c>
      <c r="E38" s="160">
        <f t="shared" si="1"/>
        <v>17.19646977129682</v>
      </c>
      <c r="F38" s="161">
        <f t="shared" si="2"/>
        <v>26.19646977129682</v>
      </c>
      <c r="G38" s="160">
        <f t="shared" si="3"/>
        <v>17.19646977129682</v>
      </c>
      <c r="H38" s="160">
        <f t="shared" si="4"/>
        <v>26.19646977129682</v>
      </c>
      <c r="I38" s="161"/>
      <c r="J38" s="159"/>
      <c r="K38" s="41"/>
    </row>
    <row r="39" spans="1:11" s="30" customFormat="1" ht="12.75">
      <c r="A39" s="41"/>
      <c r="B39" s="159"/>
      <c r="C39" s="159">
        <f t="shared" si="5"/>
        <v>10</v>
      </c>
      <c r="D39" s="159">
        <f t="shared" si="0"/>
        <v>28</v>
      </c>
      <c r="E39" s="160">
        <f t="shared" si="1"/>
        <v>16.99998803428477</v>
      </c>
      <c r="F39" s="161">
        <f t="shared" si="2"/>
        <v>26.99998803428477</v>
      </c>
      <c r="G39" s="160">
        <f t="shared" si="3"/>
        <v>16.99998803428477</v>
      </c>
      <c r="H39" s="160">
        <f t="shared" si="4"/>
        <v>26.99998803428477</v>
      </c>
      <c r="I39" s="161"/>
      <c r="J39" s="159"/>
      <c r="K39" s="41"/>
    </row>
    <row r="40" spans="1:11" s="30" customFormat="1" ht="12.75">
      <c r="A40" s="41"/>
      <c r="B40" s="159"/>
      <c r="C40" s="159">
        <f t="shared" si="5"/>
        <v>11</v>
      </c>
      <c r="D40" s="159">
        <f t="shared" si="0"/>
        <v>29</v>
      </c>
      <c r="E40" s="160">
        <f t="shared" si="1"/>
        <v>16.758789048940944</v>
      </c>
      <c r="F40" s="161">
        <f t="shared" si="2"/>
        <v>27.758789048940944</v>
      </c>
      <c r="G40" s="160">
        <f t="shared" si="3"/>
        <v>16.758789048940944</v>
      </c>
      <c r="H40" s="160">
        <f t="shared" si="4"/>
        <v>27.758789048940944</v>
      </c>
      <c r="I40" s="161"/>
      <c r="J40" s="159"/>
      <c r="K40" s="41"/>
    </row>
    <row r="41" spans="1:11" s="30" customFormat="1" ht="12.75">
      <c r="A41" s="41"/>
      <c r="B41" s="159"/>
      <c r="C41" s="159">
        <f t="shared" si="5"/>
        <v>12</v>
      </c>
      <c r="D41" s="159">
        <f t="shared" si="0"/>
        <v>30</v>
      </c>
      <c r="E41" s="160">
        <f t="shared" si="1"/>
        <v>16.464361812380556</v>
      </c>
      <c r="F41" s="161">
        <f t="shared" si="2"/>
        <v>28.464361812380556</v>
      </c>
      <c r="G41" s="160">
        <f t="shared" si="3"/>
        <v>16.464361812380556</v>
      </c>
      <c r="H41" s="160">
        <f t="shared" si="4"/>
        <v>28.464361812380556</v>
      </c>
      <c r="I41" s="161"/>
      <c r="J41" s="159"/>
      <c r="K41" s="41"/>
    </row>
    <row r="42" spans="1:11" s="30" customFormat="1" ht="12.75">
      <c r="A42" s="41"/>
      <c r="B42" s="159"/>
      <c r="C42" s="159">
        <f t="shared" si="5"/>
        <v>13</v>
      </c>
      <c r="D42" s="159">
        <f t="shared" si="0"/>
        <v>31</v>
      </c>
      <c r="E42" s="160">
        <f t="shared" si="1"/>
        <v>16.107350288154755</v>
      </c>
      <c r="F42" s="161">
        <f t="shared" si="2"/>
        <v>29.107350288154755</v>
      </c>
      <c r="G42" s="160">
        <f t="shared" si="3"/>
        <v>16.107350288154755</v>
      </c>
      <c r="H42" s="160">
        <f t="shared" si="4"/>
        <v>29.107350288154755</v>
      </c>
      <c r="I42" s="161"/>
      <c r="J42" s="159"/>
      <c r="K42" s="41"/>
    </row>
    <row r="43" spans="1:11" s="30" customFormat="1" ht="12.75">
      <c r="A43" s="41"/>
      <c r="B43" s="159"/>
      <c r="C43" s="159">
        <f t="shared" si="5"/>
        <v>14</v>
      </c>
      <c r="D43" s="159">
        <f t="shared" si="0"/>
        <v>32</v>
      </c>
      <c r="E43" s="160">
        <f t="shared" si="1"/>
        <v>15.677809176637862</v>
      </c>
      <c r="F43" s="161">
        <f t="shared" si="2"/>
        <v>29.67780917663786</v>
      </c>
      <c r="G43" s="160">
        <f t="shared" si="3"/>
        <v>15.677809176637862</v>
      </c>
      <c r="H43" s="160">
        <f t="shared" si="4"/>
        <v>29.67780917663786</v>
      </c>
      <c r="I43" s="161"/>
      <c r="J43" s="159"/>
      <c r="K43" s="41"/>
    </row>
    <row r="44" spans="1:11" s="30" customFormat="1" ht="12.75">
      <c r="A44" s="41"/>
      <c r="B44" s="159"/>
      <c r="C44" s="159">
        <f t="shared" si="5"/>
        <v>15</v>
      </c>
      <c r="D44" s="159">
        <f t="shared" si="0"/>
        <v>33</v>
      </c>
      <c r="E44" s="160">
        <f t="shared" si="1"/>
        <v>15.165605781193687</v>
      </c>
      <c r="F44" s="161">
        <f t="shared" si="2"/>
        <v>30.165605781193687</v>
      </c>
      <c r="G44" s="160">
        <f t="shared" si="3"/>
        <v>15.165605781193687</v>
      </c>
      <c r="H44" s="160">
        <f t="shared" si="4"/>
        <v>30.165605781193687</v>
      </c>
      <c r="I44" s="161"/>
      <c r="J44" s="159"/>
      <c r="K44" s="41"/>
    </row>
    <row r="45" spans="1:11" s="30" customFormat="1" ht="12.75">
      <c r="A45" s="41"/>
      <c r="B45" s="159"/>
      <c r="C45" s="159">
        <f t="shared" si="5"/>
        <v>16</v>
      </c>
      <c r="D45" s="159">
        <f t="shared" si="0"/>
        <v>34</v>
      </c>
      <c r="E45" s="160">
        <f t="shared" si="1"/>
        <v>14.56096613938421</v>
      </c>
      <c r="F45" s="161">
        <f t="shared" si="2"/>
        <v>30.56096613938421</v>
      </c>
      <c r="G45" s="160">
        <f t="shared" si="3"/>
        <v>14.56096613938421</v>
      </c>
      <c r="H45" s="160">
        <f t="shared" si="4"/>
        <v>30.56096613938421</v>
      </c>
      <c r="I45" s="161"/>
      <c r="J45" s="159"/>
      <c r="K45" s="41"/>
    </row>
    <row r="46" spans="1:11" s="30" customFormat="1" ht="12.75">
      <c r="A46" s="41"/>
      <c r="B46" s="159"/>
      <c r="C46" s="159">
        <f t="shared" si="5"/>
        <v>17</v>
      </c>
      <c r="D46" s="159">
        <f t="shared" si="0"/>
        <v>35</v>
      </c>
      <c r="E46" s="160">
        <f t="shared" si="1"/>
        <v>13.855131519148589</v>
      </c>
      <c r="F46" s="161">
        <f t="shared" si="2"/>
        <v>30.85513151914859</v>
      </c>
      <c r="G46" s="160">
        <f t="shared" si="3"/>
        <v>13.855131519148589</v>
      </c>
      <c r="H46" s="160">
        <f t="shared" si="4"/>
        <v>30.85513151914859</v>
      </c>
      <c r="I46" s="161"/>
      <c r="J46" s="159"/>
      <c r="K46" s="41"/>
    </row>
    <row r="47" spans="1:11" s="30" customFormat="1" ht="12.75">
      <c r="A47" s="41"/>
      <c r="B47" s="159"/>
      <c r="C47" s="159">
        <f t="shared" si="5"/>
        <v>18</v>
      </c>
      <c r="D47" s="159">
        <f t="shared" si="0"/>
        <v>36</v>
      </c>
      <c r="E47" s="160">
        <f t="shared" si="1"/>
        <v>13.041054115612363</v>
      </c>
      <c r="F47" s="161">
        <f t="shared" si="2"/>
        <v>31.04105411561236</v>
      </c>
      <c r="G47" s="160">
        <f t="shared" si="3"/>
        <v>13.041054115612363</v>
      </c>
      <c r="H47" s="160">
        <f t="shared" si="4"/>
        <v>31.04105411561236</v>
      </c>
      <c r="I47" s="161"/>
      <c r="J47" s="159"/>
      <c r="K47" s="41"/>
    </row>
    <row r="48" spans="1:11" s="30" customFormat="1" ht="12.75">
      <c r="A48" s="41"/>
      <c r="B48" s="159"/>
      <c r="C48" s="159">
        <f t="shared" si="5"/>
        <v>19</v>
      </c>
      <c r="D48" s="159">
        <f t="shared" si="0"/>
        <v>37</v>
      </c>
      <c r="E48" s="160">
        <f t="shared" si="1"/>
        <v>12.114030059459875</v>
      </c>
      <c r="F48" s="161">
        <f t="shared" si="2"/>
        <v>31.114030059459875</v>
      </c>
      <c r="G48" s="160">
        <f t="shared" si="3"/>
        <v>12</v>
      </c>
      <c r="H48" s="160">
        <f t="shared" si="4"/>
        <v>31</v>
      </c>
      <c r="I48" s="161"/>
      <c r="J48" s="159"/>
      <c r="K48" s="41"/>
    </row>
    <row r="49" spans="1:11" s="30" customFormat="1" ht="12.75">
      <c r="A49" s="41"/>
      <c r="B49" s="159"/>
      <c r="C49" s="159">
        <f t="shared" si="5"/>
        <v>20</v>
      </c>
      <c r="D49" s="159">
        <f t="shared" si="0"/>
        <v>38</v>
      </c>
      <c r="E49" s="160">
        <f t="shared" si="1"/>
        <v>11.072158033653421</v>
      </c>
      <c r="F49" s="161">
        <f t="shared" si="2"/>
        <v>31.072158033653423</v>
      </c>
      <c r="G49" s="160">
        <f t="shared" si="3"/>
        <v>11</v>
      </c>
      <c r="H49" s="160">
        <f t="shared" si="4"/>
        <v>31</v>
      </c>
      <c r="I49" s="161"/>
      <c r="J49" s="159"/>
      <c r="K49" s="41"/>
    </row>
    <row r="50" spans="1:11" s="30" customFormat="1" ht="12.75">
      <c r="A50" s="41"/>
      <c r="B50" s="104"/>
      <c r="C50" s="36">
        <f t="shared" si="5"/>
        <v>21</v>
      </c>
      <c r="D50" s="36">
        <f t="shared" si="0"/>
        <v>39</v>
      </c>
      <c r="E50" s="42">
        <f t="shared" si="1"/>
        <v>9.916532827125149</v>
      </c>
      <c r="F50" s="106">
        <f t="shared" si="2"/>
        <v>30.91653282712515</v>
      </c>
      <c r="G50" s="42">
        <f t="shared" si="3"/>
        <v>10</v>
      </c>
      <c r="H50" s="42">
        <f t="shared" si="4"/>
        <v>31</v>
      </c>
      <c r="I50" s="105"/>
      <c r="J50" s="104"/>
      <c r="K50" s="41"/>
    </row>
    <row r="51" spans="1:11" s="30" customFormat="1" ht="12.75">
      <c r="A51" s="41"/>
      <c r="B51" s="104"/>
      <c r="C51" s="36">
        <f t="shared" si="5"/>
        <v>22</v>
      </c>
      <c r="D51" s="36">
        <f t="shared" si="0"/>
        <v>40</v>
      </c>
      <c r="E51" s="42">
        <f t="shared" si="1"/>
        <v>8.651133311216281</v>
      </c>
      <c r="F51" s="106">
        <f t="shared" si="2"/>
        <v>30.65113331121628</v>
      </c>
      <c r="G51" s="42">
        <f t="shared" si="3"/>
        <v>9</v>
      </c>
      <c r="H51" s="42">
        <f t="shared" si="4"/>
        <v>31</v>
      </c>
      <c r="I51" s="105"/>
      <c r="J51" s="104"/>
      <c r="K51" s="41"/>
    </row>
    <row r="52" spans="1:11" s="30" customFormat="1" ht="12.75">
      <c r="A52" s="41"/>
      <c r="B52" s="104"/>
      <c r="C52" s="36">
        <f t="shared" si="5"/>
        <v>23</v>
      </c>
      <c r="D52" s="36">
        <f t="shared" si="0"/>
        <v>41</v>
      </c>
      <c r="E52" s="42">
        <f t="shared" si="1"/>
        <v>7.2824284445767775</v>
      </c>
      <c r="F52" s="106">
        <f t="shared" si="2"/>
        <v>30.282428444576777</v>
      </c>
      <c r="G52" s="42">
        <f t="shared" si="3"/>
        <v>8</v>
      </c>
      <c r="H52" s="42">
        <f t="shared" si="4"/>
        <v>31</v>
      </c>
      <c r="I52" s="105"/>
      <c r="J52" s="104"/>
      <c r="K52" s="41"/>
    </row>
    <row r="53" spans="1:11" s="30" customFormat="1" ht="12.75">
      <c r="A53" s="41"/>
      <c r="B53" s="104"/>
      <c r="C53" s="36">
        <f t="shared" si="5"/>
        <v>24</v>
      </c>
      <c r="D53" s="36">
        <f t="shared" si="0"/>
        <v>42</v>
      </c>
      <c r="E53" s="42">
        <f t="shared" si="1"/>
        <v>5.8187808310504865</v>
      </c>
      <c r="F53" s="106">
        <f t="shared" si="2"/>
        <v>29.818780831050486</v>
      </c>
      <c r="G53" s="42">
        <f t="shared" si="3"/>
        <v>7</v>
      </c>
      <c r="H53" s="42">
        <f t="shared" si="4"/>
        <v>31</v>
      </c>
      <c r="I53" s="105"/>
      <c r="J53" s="104"/>
      <c r="K53" s="41"/>
    </row>
    <row r="54" spans="1:11" s="30" customFormat="1" ht="12.75">
      <c r="A54" s="41"/>
      <c r="B54" s="104"/>
      <c r="C54" s="36">
        <f t="shared" si="5"/>
        <v>25</v>
      </c>
      <c r="D54" s="36">
        <f t="shared" si="0"/>
        <v>43</v>
      </c>
      <c r="E54" s="42">
        <f t="shared" si="1"/>
        <v>4.269757059049801</v>
      </c>
      <c r="F54" s="106">
        <f t="shared" si="2"/>
        <v>29.2697570590498</v>
      </c>
      <c r="G54" s="42">
        <f t="shared" si="3"/>
        <v>6</v>
      </c>
      <c r="H54" s="42">
        <f t="shared" si="4"/>
        <v>31</v>
      </c>
      <c r="I54" s="105"/>
      <c r="J54" s="104"/>
      <c r="K54" s="41"/>
    </row>
    <row r="55" spans="1:11" s="30" customFormat="1" ht="12.75">
      <c r="A55" s="41"/>
      <c r="B55" s="104"/>
      <c r="C55" s="36">
        <f t="shared" si="5"/>
        <v>26</v>
      </c>
      <c r="D55" s="36">
        <f t="shared" si="0"/>
        <v>44</v>
      </c>
      <c r="E55" s="42">
        <f t="shared" si="1"/>
        <v>2.645452007271849</v>
      </c>
      <c r="F55" s="106">
        <f t="shared" si="2"/>
        <v>28.64545200727185</v>
      </c>
      <c r="G55" s="42">
        <f t="shared" si="3"/>
        <v>5</v>
      </c>
      <c r="H55" s="42">
        <f t="shared" si="4"/>
        <v>31</v>
      </c>
      <c r="I55" s="105"/>
      <c r="J55" s="104"/>
      <c r="K55" s="41"/>
    </row>
    <row r="56" spans="1:11" s="30" customFormat="1" ht="12.75">
      <c r="A56" s="41"/>
      <c r="B56" s="104"/>
      <c r="C56" s="36">
        <f t="shared" si="5"/>
        <v>27</v>
      </c>
      <c r="D56" s="36">
        <f t="shared" si="0"/>
        <v>45</v>
      </c>
      <c r="E56" s="42">
        <f t="shared" si="1"/>
        <v>0.9559078674511043</v>
      </c>
      <c r="F56" s="106">
        <f t="shared" si="2"/>
        <v>27.955907867451103</v>
      </c>
      <c r="G56" s="42">
        <f t="shared" si="3"/>
        <v>4</v>
      </c>
      <c r="H56" s="42">
        <f t="shared" si="4"/>
        <v>31</v>
      </c>
      <c r="I56" s="105"/>
      <c r="J56" s="104"/>
      <c r="K56" s="41"/>
    </row>
    <row r="57" spans="1:11" s="30" customFormat="1" ht="12.75">
      <c r="A57" s="41"/>
      <c r="B57" s="104"/>
      <c r="C57" s="36">
        <f t="shared" si="5"/>
        <v>28</v>
      </c>
      <c r="D57" s="36">
        <f t="shared" si="0"/>
        <v>46</v>
      </c>
      <c r="E57" s="42">
        <f t="shared" si="1"/>
        <v>-0.7893282221614989</v>
      </c>
      <c r="F57" s="106">
        <f t="shared" si="2"/>
        <v>27.210671777838503</v>
      </c>
      <c r="G57" s="42">
        <f t="shared" si="3"/>
        <v>3</v>
      </c>
      <c r="H57" s="42">
        <f t="shared" si="4"/>
        <v>31</v>
      </c>
      <c r="I57" s="105"/>
      <c r="J57" s="104"/>
      <c r="K57" s="41"/>
    </row>
    <row r="58" spans="1:11" s="30" customFormat="1" ht="12.75">
      <c r="A58" s="41"/>
      <c r="B58" s="104"/>
      <c r="C58" s="36">
        <f t="shared" si="5"/>
        <v>29</v>
      </c>
      <c r="D58" s="36">
        <f t="shared" si="0"/>
        <v>47</v>
      </c>
      <c r="E58" s="42">
        <f t="shared" si="1"/>
        <v>-2.5814983558875797</v>
      </c>
      <c r="F58" s="106">
        <f t="shared" si="2"/>
        <v>26.41850164411242</v>
      </c>
      <c r="G58" s="42">
        <f t="shared" si="3"/>
        <v>2</v>
      </c>
      <c r="H58" s="42">
        <f t="shared" si="4"/>
        <v>31</v>
      </c>
      <c r="I58" s="105"/>
      <c r="J58" s="104"/>
      <c r="K58" s="41"/>
    </row>
    <row r="59" spans="1:11" s="30" customFormat="1" ht="12.75">
      <c r="A59" s="41"/>
      <c r="B59" s="36"/>
      <c r="C59" s="36"/>
      <c r="D59" s="36"/>
      <c r="E59" s="36"/>
      <c r="F59" s="36"/>
      <c r="G59" s="36"/>
      <c r="H59" s="36"/>
      <c r="I59" s="41"/>
      <c r="J59" s="41"/>
      <c r="K59" s="41"/>
    </row>
    <row r="60" spans="1:11" s="30" customFormat="1" ht="12.75">
      <c r="A60" s="41"/>
      <c r="B60" s="36"/>
      <c r="C60" s="36"/>
      <c r="D60" s="36"/>
      <c r="E60" s="36"/>
      <c r="F60" s="36"/>
      <c r="G60" s="36"/>
      <c r="H60" s="36"/>
      <c r="I60" s="41"/>
      <c r="J60" s="41"/>
      <c r="K60" s="41"/>
    </row>
  </sheetData>
  <sheetProtection password="DE01" sheet="1" objects="1" scenarios="1"/>
  <printOptions/>
  <pageMargins left="0.75" right="0.75" top="0.75" bottom="0.75" header="0.5" footer="0.5"/>
  <pageSetup horizontalDpi="300" verticalDpi="300" orientation="portrait" r:id="rId2"/>
  <headerFooter alignWithMargins="0">
    <oddHeader>&amp;CSatCubicModel Worksheet</oddHeader>
    <oddFooter>&amp;LCascade101Free.xls&amp;CCopyright 2002 Microwaves101.com&amp;RFreeware!</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Microwaves101.com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Cascade101.xls</dc:title>
  <dc:subject/>
  <dc:creator>Unknown Editor</dc:creator>
  <cp:keywords/>
  <dc:description>Klaatu,
Nikto,
Berrada!</dc:description>
  <cp:lastModifiedBy>Unknown Editor</cp:lastModifiedBy>
  <cp:lastPrinted>2002-02-14T20:57:31Z</cp:lastPrinted>
  <dcterms:created xsi:type="dcterms:W3CDTF">2002-01-31T23:51:16Z</dcterms:created>
  <dcterms:modified xsi:type="dcterms:W3CDTF">2002-02-14T21:00:35Z</dcterms:modified>
  <cp:category/>
  <cp:version/>
  <cp:contentType/>
  <cp:contentStatus/>
</cp:coreProperties>
</file>