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Readme" sheetId="1" r:id="rId1"/>
    <sheet name="1 Dielectric" sheetId="2" r:id="rId2"/>
    <sheet name="2 Dielectrics" sheetId="3" r:id="rId3"/>
    <sheet name="3 Dielectrics" sheetId="4" r:id="rId4"/>
    <sheet name="4 Dielectrics" sheetId="5" r:id="rId5"/>
    <sheet name="5 Dielectrics" sheetId="6" r:id="rId6"/>
  </sheets>
  <definedNames/>
  <calcPr fullCalcOnLoad="1"/>
</workbook>
</file>

<file path=xl/sharedStrings.xml><?xml version="1.0" encoding="utf-8"?>
<sst xmlns="http://schemas.openxmlformats.org/spreadsheetml/2006/main" count="96" uniqueCount="36">
  <si>
    <t>c1</t>
  </si>
  <si>
    <t>c2</t>
  </si>
  <si>
    <t>c3</t>
  </si>
  <si>
    <t>c4</t>
  </si>
  <si>
    <t>c5</t>
  </si>
  <si>
    <t>e1</t>
  </si>
  <si>
    <t>e2</t>
  </si>
  <si>
    <t>e3</t>
  </si>
  <si>
    <t>e4</t>
  </si>
  <si>
    <t>e5</t>
  </si>
  <si>
    <t>d</t>
  </si>
  <si>
    <t>d1</t>
  </si>
  <si>
    <t>d2</t>
  </si>
  <si>
    <t>d3</t>
  </si>
  <si>
    <t>d4</t>
  </si>
  <si>
    <t>D</t>
  </si>
  <si>
    <t>Keff</t>
  </si>
  <si>
    <t>Zo</t>
  </si>
  <si>
    <t>Fc</t>
  </si>
  <si>
    <t>Frequency (ghz)</t>
  </si>
  <si>
    <t>Wavelength (mm)</t>
  </si>
  <si>
    <t>Wavelength (in)</t>
  </si>
  <si>
    <t>Frequency (GHz)</t>
  </si>
  <si>
    <t>Cutoff Frequency</t>
  </si>
  <si>
    <t>d (in)</t>
  </si>
  <si>
    <t>D (in)</t>
  </si>
  <si>
    <t>Impedance for Coaxial line with 1 dielectric</t>
  </si>
  <si>
    <t>adapted from: http://www.microwaves101.com/ENCYCLOPEDIA/cOAXdual.cfm</t>
  </si>
  <si>
    <t>Impedance for Coaxial line with 2 dielectrics</t>
  </si>
  <si>
    <t>Ceff</t>
  </si>
  <si>
    <t>Cair</t>
  </si>
  <si>
    <t>Impedance for Coaxial line with 3 dielectrics</t>
  </si>
  <si>
    <t>Impedance for Coaxial line with 5 dielectrics</t>
  </si>
  <si>
    <t>Impedance for Coaxial line with 4 dielectrics</t>
  </si>
  <si>
    <t>λ Inches</t>
  </si>
  <si>
    <t>1/4 λ inches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</si>
</sst>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0"/>
    </font>
    <font>
      <b/>
      <sz val="10"/>
      <color indexed="12"/>
      <name val="Arial"/>
      <family val="2"/>
    </font>
    <font>
      <b/>
      <sz val="18"/>
      <name val="Arial"/>
      <family val="2"/>
    </font>
    <font>
      <sz val="9"/>
      <name val="Arial"/>
      <family val="0"/>
    </font>
    <font>
      <b/>
      <sz val="18"/>
      <color indexed="21"/>
      <name val="Arial"/>
      <family val="2"/>
    </font>
    <font>
      <b/>
      <sz val="18"/>
      <color indexed="10"/>
      <name val="Arial"/>
      <family val="2"/>
    </font>
    <font>
      <b/>
      <sz val="16"/>
      <color indexed="10"/>
      <name val="Arial"/>
      <family val="2"/>
    </font>
    <font>
      <u val="single"/>
      <sz val="10"/>
      <color indexed="12"/>
      <name val="Arial"/>
      <family val="0"/>
    </font>
    <font>
      <u val="single"/>
      <sz val="10"/>
      <color indexed="36"/>
      <name val="Arial"/>
      <family val="0"/>
    </font>
    <font>
      <b/>
      <sz val="16"/>
      <color indexed="12"/>
      <name val="Arial"/>
      <family val="2"/>
    </font>
    <font>
      <sz val="10"/>
      <color indexed="12"/>
      <name val="Arial"/>
      <family val="2"/>
    </font>
  </fonts>
  <fills count="3">
    <fill>
      <patternFill/>
    </fill>
    <fill>
      <patternFill patternType="gray125"/>
    </fill>
    <fill>
      <patternFill patternType="solid">
        <fgColor indexed="44"/>
        <bgColor indexed="64"/>
      </patternFill>
    </fill>
  </fills>
  <borders count="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xf>
    <xf numFmtId="2" fontId="0" fillId="0" borderId="1" xfId="0" applyNumberFormat="1" applyBorder="1" applyAlignment="1">
      <alignment/>
    </xf>
    <xf numFmtId="0" fontId="0" fillId="0" borderId="1" xfId="0" applyBorder="1" applyAlignment="1">
      <alignment horizontal="center" vertical="center" wrapText="1"/>
    </xf>
    <xf numFmtId="0" fontId="0" fillId="0" borderId="1" xfId="0" applyBorder="1" applyAlignment="1" quotePrefix="1">
      <alignment/>
    </xf>
    <xf numFmtId="0" fontId="0" fillId="0" borderId="0" xfId="0" applyAlignment="1">
      <alignment horizontal="left" vertical="center"/>
    </xf>
    <xf numFmtId="0" fontId="0" fillId="0" borderId="0" xfId="0" applyBorder="1" applyAlignment="1">
      <alignment/>
    </xf>
    <xf numFmtId="0" fontId="0" fillId="0" borderId="1" xfId="0" applyFill="1" applyBorder="1" applyAlignment="1">
      <alignment/>
    </xf>
    <xf numFmtId="0" fontId="7" fillId="0" borderId="1" xfId="0" applyFont="1" applyBorder="1" applyAlignment="1">
      <alignment/>
    </xf>
    <xf numFmtId="0" fontId="0" fillId="0" borderId="0" xfId="0" applyBorder="1" applyAlignment="1" quotePrefix="1">
      <alignment/>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2" fontId="7" fillId="0" borderId="1" xfId="0" applyNumberFormat="1" applyFont="1" applyBorder="1" applyAlignment="1">
      <alignment horizontal="left" vertical="center" wrapText="1"/>
    </xf>
    <xf numFmtId="2" fontId="10" fillId="0" borderId="1" xfId="0" applyNumberFormat="1" applyFont="1" applyBorder="1" applyAlignment="1">
      <alignment horizontal="left" vertical="center" wrapText="1"/>
    </xf>
    <xf numFmtId="0" fontId="10" fillId="0" borderId="1" xfId="0" applyFont="1" applyBorder="1" applyAlignment="1">
      <alignment/>
    </xf>
    <xf numFmtId="2" fontId="5" fillId="0" borderId="1" xfId="0" applyNumberFormat="1" applyFont="1" applyBorder="1" applyAlignment="1">
      <alignment horizontal="left" vertical="center" wrapText="1"/>
    </xf>
    <xf numFmtId="2" fontId="6" fillId="0" borderId="1" xfId="0" applyNumberFormat="1" applyFont="1" applyBorder="1" applyAlignment="1">
      <alignment horizontal="left" vertical="center" wrapText="1"/>
    </xf>
    <xf numFmtId="10" fontId="0" fillId="0" borderId="0" xfId="0" applyNumberFormat="1" applyAlignment="1">
      <alignment/>
    </xf>
    <xf numFmtId="0" fontId="0" fillId="2" borderId="1" xfId="0" applyFill="1" applyBorder="1" applyAlignment="1">
      <alignment/>
    </xf>
    <xf numFmtId="0" fontId="0" fillId="0" borderId="2" xfId="0" applyFill="1" applyBorder="1" applyAlignment="1">
      <alignment/>
    </xf>
    <xf numFmtId="0" fontId="3" fillId="0" borderId="3" xfId="0" applyFont="1" applyBorder="1" applyAlignment="1">
      <alignment/>
    </xf>
    <xf numFmtId="0" fontId="0" fillId="0" borderId="3" xfId="0" applyBorder="1" applyAlignment="1">
      <alignment/>
    </xf>
    <xf numFmtId="0" fontId="0" fillId="0" borderId="0" xfId="0" applyAlignment="1">
      <alignment horizontal="left" vertical="center"/>
    </xf>
    <xf numFmtId="0" fontId="4" fillId="0" borderId="4"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152400</xdr:rowOff>
    </xdr:from>
    <xdr:to>
      <xdr:col>8</xdr:col>
      <xdr:colOff>419100</xdr:colOff>
      <xdr:row>32</xdr:row>
      <xdr:rowOff>133350</xdr:rowOff>
    </xdr:to>
    <xdr:sp>
      <xdr:nvSpPr>
        <xdr:cNvPr id="1" name="TextBox 1"/>
        <xdr:cNvSpPr txBox="1">
          <a:spLocks noChangeArrowheads="1"/>
        </xdr:cNvSpPr>
      </xdr:nvSpPr>
      <xdr:spPr>
        <a:xfrm>
          <a:off x="190500" y="152400"/>
          <a:ext cx="5105400" cy="516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August  17, 2007
Multidielectric_Coax101_Rev2.1.xls
May 2, 2010.  Fixed error in single-dielctric cutoff frequency calculation.
Enter data in the </a:t>
          </a:r>
          <a:r>
            <a:rPr lang="en-US" cap="none" sz="1000" b="0" i="0" u="none" baseline="0">
              <a:solidFill>
                <a:srgbClr val="0000FF"/>
              </a:solidFill>
              <a:latin typeface="Arial"/>
              <a:ea typeface="Arial"/>
              <a:cs typeface="Arial"/>
            </a:rPr>
            <a:t>blue boxes</a:t>
          </a:r>
          <a:r>
            <a:rPr lang="en-US" cap="none" sz="1000" b="0" i="0" u="none" baseline="0">
              <a:latin typeface="Arial"/>
              <a:ea typeface="Arial"/>
              <a:cs typeface="Arial"/>
            </a:rPr>
            <a:t> only.
This spreadsheet was a gift from Alex R, an engineer at a major connector manufacturer.  He adapted some math we presented on:
http://www.microwaves101.com/encyclopedia/coaxdual.cfm
Go there and check it out of you want to review the math.
Coax impedance is the square-root of the ratio of inductance/length divided by capacitance/length.  The "trick" to doing this calculation is to note that the capacitance of multiple concentric dielectrics can be easily be calculated by adding their individual capacitances in series. The coax inductance calculation does not change no matter what dielectric you put between the center and outer conductors.
This spreadsheet uses feet/inches as the units for length, which is not all that important. If you prefer the metric system you know the conversion factors by now!
Unknown Editor
Microwaves101.com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xdr:row>
      <xdr:rowOff>152400</xdr:rowOff>
    </xdr:from>
    <xdr:to>
      <xdr:col>4</xdr:col>
      <xdr:colOff>304800</xdr:colOff>
      <xdr:row>20</xdr:row>
      <xdr:rowOff>104775</xdr:rowOff>
    </xdr:to>
    <xdr:pic>
      <xdr:nvPicPr>
        <xdr:cNvPr id="1" name="Picture 1"/>
        <xdr:cNvPicPr preferRelativeResize="1">
          <a:picLocks noChangeAspect="1"/>
        </xdr:cNvPicPr>
      </xdr:nvPicPr>
      <xdr:blipFill>
        <a:blip r:embed="rId1"/>
        <a:stretch>
          <a:fillRect/>
        </a:stretch>
      </xdr:blipFill>
      <xdr:spPr>
        <a:xfrm>
          <a:off x="85725" y="781050"/>
          <a:ext cx="2886075" cy="3400425"/>
        </a:xfrm>
        <a:prstGeom prst="rect">
          <a:avLst/>
        </a:prstGeom>
        <a:noFill/>
        <a:ln w="1" cmpd="sng">
          <a:noFill/>
        </a:ln>
      </xdr:spPr>
    </xdr:pic>
    <xdr:clientData/>
  </xdr:twoCellAnchor>
  <xdr:twoCellAnchor editAs="oneCell">
    <xdr:from>
      <xdr:col>0</xdr:col>
      <xdr:colOff>152400</xdr:colOff>
      <xdr:row>21</xdr:row>
      <xdr:rowOff>28575</xdr:rowOff>
    </xdr:from>
    <xdr:to>
      <xdr:col>4</xdr:col>
      <xdr:colOff>304800</xdr:colOff>
      <xdr:row>30</xdr:row>
      <xdr:rowOff>9525</xdr:rowOff>
    </xdr:to>
    <xdr:pic>
      <xdr:nvPicPr>
        <xdr:cNvPr id="2" name="Picture 2"/>
        <xdr:cNvPicPr preferRelativeResize="1">
          <a:picLocks noChangeAspect="1"/>
        </xdr:cNvPicPr>
      </xdr:nvPicPr>
      <xdr:blipFill>
        <a:blip r:embed="rId2"/>
        <a:srcRect b="48193"/>
        <a:stretch>
          <a:fillRect/>
        </a:stretch>
      </xdr:blipFill>
      <xdr:spPr>
        <a:xfrm>
          <a:off x="152400" y="4267200"/>
          <a:ext cx="2819400" cy="1638300"/>
        </a:xfrm>
        <a:prstGeom prst="rect">
          <a:avLst/>
        </a:prstGeom>
        <a:noFill/>
        <a:ln w="1" cmpd="sng">
          <a:noFill/>
        </a:ln>
      </xdr:spPr>
    </xdr:pic>
    <xdr:clientData/>
  </xdr:twoCellAnchor>
  <xdr:twoCellAnchor editAs="oneCell">
    <xdr:from>
      <xdr:col>8</xdr:col>
      <xdr:colOff>171450</xdr:colOff>
      <xdr:row>0</xdr:row>
      <xdr:rowOff>57150</xdr:rowOff>
    </xdr:from>
    <xdr:to>
      <xdr:col>14</xdr:col>
      <xdr:colOff>504825</xdr:colOff>
      <xdr:row>50</xdr:row>
      <xdr:rowOff>76200</xdr:rowOff>
    </xdr:to>
    <xdr:pic>
      <xdr:nvPicPr>
        <xdr:cNvPr id="3" name="Picture 4"/>
        <xdr:cNvPicPr preferRelativeResize="1">
          <a:picLocks noChangeAspect="1"/>
        </xdr:cNvPicPr>
      </xdr:nvPicPr>
      <xdr:blipFill>
        <a:blip r:embed="rId3"/>
        <a:stretch>
          <a:fillRect/>
        </a:stretch>
      </xdr:blipFill>
      <xdr:spPr>
        <a:xfrm>
          <a:off x="5562600" y="57150"/>
          <a:ext cx="5781675" cy="9182100"/>
        </a:xfrm>
        <a:prstGeom prst="rect">
          <a:avLst/>
        </a:prstGeom>
        <a:noFill/>
        <a:ln w="9525" cmpd="sng">
          <a:noFill/>
        </a:ln>
      </xdr:spPr>
    </xdr:pic>
    <xdr:clientData/>
  </xdr:twoCellAnchor>
  <xdr:twoCellAnchor editAs="oneCell">
    <xdr:from>
      <xdr:col>14</xdr:col>
      <xdr:colOff>542925</xdr:colOff>
      <xdr:row>0</xdr:row>
      <xdr:rowOff>66675</xdr:rowOff>
    </xdr:from>
    <xdr:to>
      <xdr:col>23</xdr:col>
      <xdr:colOff>247650</xdr:colOff>
      <xdr:row>50</xdr:row>
      <xdr:rowOff>152400</xdr:rowOff>
    </xdr:to>
    <xdr:pic>
      <xdr:nvPicPr>
        <xdr:cNvPr id="4" name="Picture 5"/>
        <xdr:cNvPicPr preferRelativeResize="1">
          <a:picLocks noChangeAspect="1"/>
        </xdr:cNvPicPr>
      </xdr:nvPicPr>
      <xdr:blipFill>
        <a:blip r:embed="rId4"/>
        <a:stretch>
          <a:fillRect/>
        </a:stretch>
      </xdr:blipFill>
      <xdr:spPr>
        <a:xfrm>
          <a:off x="11382375" y="66675"/>
          <a:ext cx="5781675" cy="9248775"/>
        </a:xfrm>
        <a:prstGeom prst="rect">
          <a:avLst/>
        </a:prstGeom>
        <a:noFill/>
        <a:ln w="9525" cmpd="sng">
          <a:noFill/>
        </a:ln>
      </xdr:spPr>
    </xdr:pic>
    <xdr:clientData/>
  </xdr:twoCellAnchor>
  <xdr:twoCellAnchor editAs="oneCell">
    <xdr:from>
      <xdr:col>23</xdr:col>
      <xdr:colOff>276225</xdr:colOff>
      <xdr:row>0</xdr:row>
      <xdr:rowOff>66675</xdr:rowOff>
    </xdr:from>
    <xdr:to>
      <xdr:col>32</xdr:col>
      <xdr:colOff>533400</xdr:colOff>
      <xdr:row>7</xdr:row>
      <xdr:rowOff>133350</xdr:rowOff>
    </xdr:to>
    <xdr:pic>
      <xdr:nvPicPr>
        <xdr:cNvPr id="5" name="Picture 6"/>
        <xdr:cNvPicPr preferRelativeResize="1">
          <a:picLocks noChangeAspect="1"/>
        </xdr:cNvPicPr>
      </xdr:nvPicPr>
      <xdr:blipFill>
        <a:blip r:embed="rId5"/>
        <a:stretch>
          <a:fillRect/>
        </a:stretch>
      </xdr:blipFill>
      <xdr:spPr>
        <a:xfrm>
          <a:off x="17192625" y="66675"/>
          <a:ext cx="5743575"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4</xdr:col>
      <xdr:colOff>571500</xdr:colOff>
      <xdr:row>19</xdr:row>
      <xdr:rowOff>95250</xdr:rowOff>
    </xdr:to>
    <xdr:pic>
      <xdr:nvPicPr>
        <xdr:cNvPr id="1" name="Picture 1"/>
        <xdr:cNvPicPr preferRelativeResize="1">
          <a:picLocks noChangeAspect="1"/>
        </xdr:cNvPicPr>
      </xdr:nvPicPr>
      <xdr:blipFill>
        <a:blip r:embed="rId1"/>
        <a:stretch>
          <a:fillRect/>
        </a:stretch>
      </xdr:blipFill>
      <xdr:spPr>
        <a:xfrm>
          <a:off x="0" y="628650"/>
          <a:ext cx="3009900" cy="2876550"/>
        </a:xfrm>
        <a:prstGeom prst="rect">
          <a:avLst/>
        </a:prstGeom>
        <a:noFill/>
        <a:ln w="1" cmpd="sng">
          <a:noFill/>
        </a:ln>
      </xdr:spPr>
    </xdr:pic>
    <xdr:clientData/>
  </xdr:twoCellAnchor>
  <xdr:twoCellAnchor editAs="oneCell">
    <xdr:from>
      <xdr:col>10</xdr:col>
      <xdr:colOff>171450</xdr:colOff>
      <xdr:row>0</xdr:row>
      <xdr:rowOff>57150</xdr:rowOff>
    </xdr:from>
    <xdr:to>
      <xdr:col>16</xdr:col>
      <xdr:colOff>504825</xdr:colOff>
      <xdr:row>55</xdr:row>
      <xdr:rowOff>0</xdr:rowOff>
    </xdr:to>
    <xdr:pic>
      <xdr:nvPicPr>
        <xdr:cNvPr id="2" name="Picture 4"/>
        <xdr:cNvPicPr preferRelativeResize="1">
          <a:picLocks noChangeAspect="1"/>
        </xdr:cNvPicPr>
      </xdr:nvPicPr>
      <xdr:blipFill>
        <a:blip r:embed="rId2"/>
        <a:stretch>
          <a:fillRect/>
        </a:stretch>
      </xdr:blipFill>
      <xdr:spPr>
        <a:xfrm>
          <a:off x="6772275" y="57150"/>
          <a:ext cx="5781675" cy="9182100"/>
        </a:xfrm>
        <a:prstGeom prst="rect">
          <a:avLst/>
        </a:prstGeom>
        <a:noFill/>
        <a:ln w="9525" cmpd="sng">
          <a:noFill/>
        </a:ln>
      </xdr:spPr>
    </xdr:pic>
    <xdr:clientData/>
  </xdr:twoCellAnchor>
  <xdr:twoCellAnchor editAs="oneCell">
    <xdr:from>
      <xdr:col>16</xdr:col>
      <xdr:colOff>542925</xdr:colOff>
      <xdr:row>0</xdr:row>
      <xdr:rowOff>66675</xdr:rowOff>
    </xdr:from>
    <xdr:to>
      <xdr:col>25</xdr:col>
      <xdr:colOff>247650</xdr:colOff>
      <xdr:row>55</xdr:row>
      <xdr:rowOff>76200</xdr:rowOff>
    </xdr:to>
    <xdr:pic>
      <xdr:nvPicPr>
        <xdr:cNvPr id="3" name="Picture 5"/>
        <xdr:cNvPicPr preferRelativeResize="1">
          <a:picLocks noChangeAspect="1"/>
        </xdr:cNvPicPr>
      </xdr:nvPicPr>
      <xdr:blipFill>
        <a:blip r:embed="rId3"/>
        <a:stretch>
          <a:fillRect/>
        </a:stretch>
      </xdr:blipFill>
      <xdr:spPr>
        <a:xfrm>
          <a:off x="12592050" y="66675"/>
          <a:ext cx="5781675" cy="9248775"/>
        </a:xfrm>
        <a:prstGeom prst="rect">
          <a:avLst/>
        </a:prstGeom>
        <a:noFill/>
        <a:ln w="9525" cmpd="sng">
          <a:noFill/>
        </a:ln>
      </xdr:spPr>
    </xdr:pic>
    <xdr:clientData/>
  </xdr:twoCellAnchor>
  <xdr:twoCellAnchor editAs="oneCell">
    <xdr:from>
      <xdr:col>25</xdr:col>
      <xdr:colOff>276225</xdr:colOff>
      <xdr:row>0</xdr:row>
      <xdr:rowOff>66675</xdr:rowOff>
    </xdr:from>
    <xdr:to>
      <xdr:col>34</xdr:col>
      <xdr:colOff>533400</xdr:colOff>
      <xdr:row>6</xdr:row>
      <xdr:rowOff>104775</xdr:rowOff>
    </xdr:to>
    <xdr:pic>
      <xdr:nvPicPr>
        <xdr:cNvPr id="4" name="Picture 6"/>
        <xdr:cNvPicPr preferRelativeResize="1">
          <a:picLocks noChangeAspect="1"/>
        </xdr:cNvPicPr>
      </xdr:nvPicPr>
      <xdr:blipFill>
        <a:blip r:embed="rId4"/>
        <a:stretch>
          <a:fillRect/>
        </a:stretch>
      </xdr:blipFill>
      <xdr:spPr>
        <a:xfrm>
          <a:off x="18402300" y="66675"/>
          <a:ext cx="5743575"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66675</xdr:rowOff>
    </xdr:from>
    <xdr:to>
      <xdr:col>4</xdr:col>
      <xdr:colOff>561975</xdr:colOff>
      <xdr:row>18</xdr:row>
      <xdr:rowOff>57150</xdr:rowOff>
    </xdr:to>
    <xdr:pic>
      <xdr:nvPicPr>
        <xdr:cNvPr id="1" name="Picture 4"/>
        <xdr:cNvPicPr preferRelativeResize="1">
          <a:picLocks noChangeAspect="1"/>
        </xdr:cNvPicPr>
      </xdr:nvPicPr>
      <xdr:blipFill>
        <a:blip r:embed="rId1"/>
        <a:stretch>
          <a:fillRect/>
        </a:stretch>
      </xdr:blipFill>
      <xdr:spPr>
        <a:xfrm>
          <a:off x="47625" y="533400"/>
          <a:ext cx="2952750" cy="2847975"/>
        </a:xfrm>
        <a:prstGeom prst="rect">
          <a:avLst/>
        </a:prstGeom>
        <a:noFill/>
        <a:ln w="1" cmpd="sng">
          <a:noFill/>
        </a:ln>
      </xdr:spPr>
    </xdr:pic>
    <xdr:clientData/>
  </xdr:twoCellAnchor>
  <xdr:twoCellAnchor editAs="oneCell">
    <xdr:from>
      <xdr:col>11</xdr:col>
      <xdr:colOff>171450</xdr:colOff>
      <xdr:row>0</xdr:row>
      <xdr:rowOff>57150</xdr:rowOff>
    </xdr:from>
    <xdr:to>
      <xdr:col>17</xdr:col>
      <xdr:colOff>504825</xdr:colOff>
      <xdr:row>54</xdr:row>
      <xdr:rowOff>85725</xdr:rowOff>
    </xdr:to>
    <xdr:pic>
      <xdr:nvPicPr>
        <xdr:cNvPr id="2" name="Picture 5"/>
        <xdr:cNvPicPr preferRelativeResize="1">
          <a:picLocks noChangeAspect="1"/>
        </xdr:cNvPicPr>
      </xdr:nvPicPr>
      <xdr:blipFill>
        <a:blip r:embed="rId2"/>
        <a:stretch>
          <a:fillRect/>
        </a:stretch>
      </xdr:blipFill>
      <xdr:spPr>
        <a:xfrm>
          <a:off x="6743700" y="57150"/>
          <a:ext cx="5781675" cy="9182100"/>
        </a:xfrm>
        <a:prstGeom prst="rect">
          <a:avLst/>
        </a:prstGeom>
        <a:noFill/>
        <a:ln w="9525" cmpd="sng">
          <a:noFill/>
        </a:ln>
      </xdr:spPr>
    </xdr:pic>
    <xdr:clientData/>
  </xdr:twoCellAnchor>
  <xdr:twoCellAnchor editAs="oneCell">
    <xdr:from>
      <xdr:col>17</xdr:col>
      <xdr:colOff>542925</xdr:colOff>
      <xdr:row>0</xdr:row>
      <xdr:rowOff>66675</xdr:rowOff>
    </xdr:from>
    <xdr:to>
      <xdr:col>26</xdr:col>
      <xdr:colOff>247650</xdr:colOff>
      <xdr:row>55</xdr:row>
      <xdr:rowOff>0</xdr:rowOff>
    </xdr:to>
    <xdr:pic>
      <xdr:nvPicPr>
        <xdr:cNvPr id="3" name="Picture 6"/>
        <xdr:cNvPicPr preferRelativeResize="1">
          <a:picLocks noChangeAspect="1"/>
        </xdr:cNvPicPr>
      </xdr:nvPicPr>
      <xdr:blipFill>
        <a:blip r:embed="rId3"/>
        <a:stretch>
          <a:fillRect/>
        </a:stretch>
      </xdr:blipFill>
      <xdr:spPr>
        <a:xfrm>
          <a:off x="12563475" y="66675"/>
          <a:ext cx="5781675" cy="9248775"/>
        </a:xfrm>
        <a:prstGeom prst="rect">
          <a:avLst/>
        </a:prstGeom>
        <a:noFill/>
        <a:ln w="9525" cmpd="sng">
          <a:noFill/>
        </a:ln>
      </xdr:spPr>
    </xdr:pic>
    <xdr:clientData/>
  </xdr:twoCellAnchor>
  <xdr:twoCellAnchor editAs="oneCell">
    <xdr:from>
      <xdr:col>26</xdr:col>
      <xdr:colOff>276225</xdr:colOff>
      <xdr:row>0</xdr:row>
      <xdr:rowOff>66675</xdr:rowOff>
    </xdr:from>
    <xdr:to>
      <xdr:col>35</xdr:col>
      <xdr:colOff>533400</xdr:colOff>
      <xdr:row>6</xdr:row>
      <xdr:rowOff>28575</xdr:rowOff>
    </xdr:to>
    <xdr:pic>
      <xdr:nvPicPr>
        <xdr:cNvPr id="4" name="Picture 7"/>
        <xdr:cNvPicPr preferRelativeResize="1">
          <a:picLocks noChangeAspect="1"/>
        </xdr:cNvPicPr>
      </xdr:nvPicPr>
      <xdr:blipFill>
        <a:blip r:embed="rId4"/>
        <a:stretch>
          <a:fillRect/>
        </a:stretch>
      </xdr:blipFill>
      <xdr:spPr>
        <a:xfrm>
          <a:off x="18373725" y="66675"/>
          <a:ext cx="5743575" cy="1343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5</xdr:col>
      <xdr:colOff>200025</xdr:colOff>
      <xdr:row>18</xdr:row>
      <xdr:rowOff>47625</xdr:rowOff>
    </xdr:to>
    <xdr:pic>
      <xdr:nvPicPr>
        <xdr:cNvPr id="1" name="Picture 4"/>
        <xdr:cNvPicPr preferRelativeResize="1">
          <a:picLocks noChangeAspect="1"/>
        </xdr:cNvPicPr>
      </xdr:nvPicPr>
      <xdr:blipFill>
        <a:blip r:embed="rId1"/>
        <a:stretch>
          <a:fillRect/>
        </a:stretch>
      </xdr:blipFill>
      <xdr:spPr>
        <a:xfrm>
          <a:off x="0" y="628650"/>
          <a:ext cx="3248025" cy="2838450"/>
        </a:xfrm>
        <a:prstGeom prst="rect">
          <a:avLst/>
        </a:prstGeom>
        <a:noFill/>
        <a:ln w="1" cmpd="sng">
          <a:noFill/>
        </a:ln>
      </xdr:spPr>
    </xdr:pic>
    <xdr:clientData/>
  </xdr:twoCellAnchor>
  <xdr:twoCellAnchor editAs="oneCell">
    <xdr:from>
      <xdr:col>12</xdr:col>
      <xdr:colOff>171450</xdr:colOff>
      <xdr:row>0</xdr:row>
      <xdr:rowOff>57150</xdr:rowOff>
    </xdr:from>
    <xdr:to>
      <xdr:col>18</xdr:col>
      <xdr:colOff>504825</xdr:colOff>
      <xdr:row>53</xdr:row>
      <xdr:rowOff>152400</xdr:rowOff>
    </xdr:to>
    <xdr:pic>
      <xdr:nvPicPr>
        <xdr:cNvPr id="2" name="Picture 5"/>
        <xdr:cNvPicPr preferRelativeResize="1">
          <a:picLocks noChangeAspect="1"/>
        </xdr:cNvPicPr>
      </xdr:nvPicPr>
      <xdr:blipFill>
        <a:blip r:embed="rId2"/>
        <a:stretch>
          <a:fillRect/>
        </a:stretch>
      </xdr:blipFill>
      <xdr:spPr>
        <a:xfrm>
          <a:off x="7248525" y="57150"/>
          <a:ext cx="5781675" cy="9182100"/>
        </a:xfrm>
        <a:prstGeom prst="rect">
          <a:avLst/>
        </a:prstGeom>
        <a:noFill/>
        <a:ln w="9525" cmpd="sng">
          <a:noFill/>
        </a:ln>
      </xdr:spPr>
    </xdr:pic>
    <xdr:clientData/>
  </xdr:twoCellAnchor>
  <xdr:twoCellAnchor editAs="oneCell">
    <xdr:from>
      <xdr:col>18</xdr:col>
      <xdr:colOff>542925</xdr:colOff>
      <xdr:row>0</xdr:row>
      <xdr:rowOff>66675</xdr:rowOff>
    </xdr:from>
    <xdr:to>
      <xdr:col>27</xdr:col>
      <xdr:colOff>247650</xdr:colOff>
      <xdr:row>54</xdr:row>
      <xdr:rowOff>66675</xdr:rowOff>
    </xdr:to>
    <xdr:pic>
      <xdr:nvPicPr>
        <xdr:cNvPr id="3" name="Picture 6"/>
        <xdr:cNvPicPr preferRelativeResize="1">
          <a:picLocks noChangeAspect="1"/>
        </xdr:cNvPicPr>
      </xdr:nvPicPr>
      <xdr:blipFill>
        <a:blip r:embed="rId3"/>
        <a:stretch>
          <a:fillRect/>
        </a:stretch>
      </xdr:blipFill>
      <xdr:spPr>
        <a:xfrm>
          <a:off x="13068300" y="66675"/>
          <a:ext cx="5781675" cy="9248775"/>
        </a:xfrm>
        <a:prstGeom prst="rect">
          <a:avLst/>
        </a:prstGeom>
        <a:noFill/>
        <a:ln w="9525" cmpd="sng">
          <a:noFill/>
        </a:ln>
      </xdr:spPr>
    </xdr:pic>
    <xdr:clientData/>
  </xdr:twoCellAnchor>
  <xdr:twoCellAnchor editAs="oneCell">
    <xdr:from>
      <xdr:col>27</xdr:col>
      <xdr:colOff>276225</xdr:colOff>
      <xdr:row>0</xdr:row>
      <xdr:rowOff>66675</xdr:rowOff>
    </xdr:from>
    <xdr:to>
      <xdr:col>36</xdr:col>
      <xdr:colOff>533400</xdr:colOff>
      <xdr:row>5</xdr:row>
      <xdr:rowOff>276225</xdr:rowOff>
    </xdr:to>
    <xdr:pic>
      <xdr:nvPicPr>
        <xdr:cNvPr id="4" name="Picture 7"/>
        <xdr:cNvPicPr preferRelativeResize="1">
          <a:picLocks noChangeAspect="1"/>
        </xdr:cNvPicPr>
      </xdr:nvPicPr>
      <xdr:blipFill>
        <a:blip r:embed="rId4"/>
        <a:stretch>
          <a:fillRect/>
        </a:stretch>
      </xdr:blipFill>
      <xdr:spPr>
        <a:xfrm>
          <a:off x="18878550" y="66675"/>
          <a:ext cx="5743575" cy="1343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5</xdr:col>
      <xdr:colOff>304800</xdr:colOff>
      <xdr:row>19</xdr:row>
      <xdr:rowOff>57150</xdr:rowOff>
    </xdr:to>
    <xdr:pic>
      <xdr:nvPicPr>
        <xdr:cNvPr id="1" name="Picture 4"/>
        <xdr:cNvPicPr preferRelativeResize="1">
          <a:picLocks noChangeAspect="1"/>
        </xdr:cNvPicPr>
      </xdr:nvPicPr>
      <xdr:blipFill>
        <a:blip r:embed="rId1"/>
        <a:stretch>
          <a:fillRect/>
        </a:stretch>
      </xdr:blipFill>
      <xdr:spPr>
        <a:xfrm>
          <a:off x="0" y="628650"/>
          <a:ext cx="3352800" cy="3028950"/>
        </a:xfrm>
        <a:prstGeom prst="rect">
          <a:avLst/>
        </a:prstGeom>
        <a:noFill/>
        <a:ln w="1" cmpd="sng">
          <a:noFill/>
        </a:ln>
      </xdr:spPr>
    </xdr:pic>
    <xdr:clientData/>
  </xdr:twoCellAnchor>
  <xdr:twoCellAnchor editAs="oneCell">
    <xdr:from>
      <xdr:col>12</xdr:col>
      <xdr:colOff>171450</xdr:colOff>
      <xdr:row>0</xdr:row>
      <xdr:rowOff>57150</xdr:rowOff>
    </xdr:from>
    <xdr:to>
      <xdr:col>18</xdr:col>
      <xdr:colOff>504825</xdr:colOff>
      <xdr:row>53</xdr:row>
      <xdr:rowOff>133350</xdr:rowOff>
    </xdr:to>
    <xdr:pic>
      <xdr:nvPicPr>
        <xdr:cNvPr id="2" name="Picture 5"/>
        <xdr:cNvPicPr preferRelativeResize="1">
          <a:picLocks noChangeAspect="1"/>
        </xdr:cNvPicPr>
      </xdr:nvPicPr>
      <xdr:blipFill>
        <a:blip r:embed="rId2"/>
        <a:stretch>
          <a:fillRect/>
        </a:stretch>
      </xdr:blipFill>
      <xdr:spPr>
        <a:xfrm>
          <a:off x="7334250" y="57150"/>
          <a:ext cx="5781675" cy="9182100"/>
        </a:xfrm>
        <a:prstGeom prst="rect">
          <a:avLst/>
        </a:prstGeom>
        <a:noFill/>
        <a:ln w="9525" cmpd="sng">
          <a:noFill/>
        </a:ln>
      </xdr:spPr>
    </xdr:pic>
    <xdr:clientData/>
  </xdr:twoCellAnchor>
  <xdr:twoCellAnchor editAs="oneCell">
    <xdr:from>
      <xdr:col>18</xdr:col>
      <xdr:colOff>542925</xdr:colOff>
      <xdr:row>0</xdr:row>
      <xdr:rowOff>66675</xdr:rowOff>
    </xdr:from>
    <xdr:to>
      <xdr:col>27</xdr:col>
      <xdr:colOff>247650</xdr:colOff>
      <xdr:row>54</xdr:row>
      <xdr:rowOff>47625</xdr:rowOff>
    </xdr:to>
    <xdr:pic>
      <xdr:nvPicPr>
        <xdr:cNvPr id="3" name="Picture 6"/>
        <xdr:cNvPicPr preferRelativeResize="1">
          <a:picLocks noChangeAspect="1"/>
        </xdr:cNvPicPr>
      </xdr:nvPicPr>
      <xdr:blipFill>
        <a:blip r:embed="rId3"/>
        <a:stretch>
          <a:fillRect/>
        </a:stretch>
      </xdr:blipFill>
      <xdr:spPr>
        <a:xfrm>
          <a:off x="13154025" y="66675"/>
          <a:ext cx="5781675" cy="9248775"/>
        </a:xfrm>
        <a:prstGeom prst="rect">
          <a:avLst/>
        </a:prstGeom>
        <a:noFill/>
        <a:ln w="9525" cmpd="sng">
          <a:noFill/>
        </a:ln>
      </xdr:spPr>
    </xdr:pic>
    <xdr:clientData/>
  </xdr:twoCellAnchor>
  <xdr:twoCellAnchor editAs="oneCell">
    <xdr:from>
      <xdr:col>27</xdr:col>
      <xdr:colOff>276225</xdr:colOff>
      <xdr:row>0</xdr:row>
      <xdr:rowOff>66675</xdr:rowOff>
    </xdr:from>
    <xdr:to>
      <xdr:col>36</xdr:col>
      <xdr:colOff>533400</xdr:colOff>
      <xdr:row>5</xdr:row>
      <xdr:rowOff>257175</xdr:rowOff>
    </xdr:to>
    <xdr:pic>
      <xdr:nvPicPr>
        <xdr:cNvPr id="4" name="Picture 7"/>
        <xdr:cNvPicPr preferRelativeResize="1">
          <a:picLocks noChangeAspect="1"/>
        </xdr:cNvPicPr>
      </xdr:nvPicPr>
      <xdr:blipFill>
        <a:blip r:embed="rId4"/>
        <a:stretch>
          <a:fillRect/>
        </a:stretch>
      </xdr:blipFill>
      <xdr:spPr>
        <a:xfrm>
          <a:off x="18964275" y="66675"/>
          <a:ext cx="57435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K8" sqref="K8"/>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1:J40"/>
  <sheetViews>
    <sheetView workbookViewId="0" topLeftCell="A2">
      <selection activeCell="G5" sqref="G5"/>
    </sheetView>
  </sheetViews>
  <sheetFormatPr defaultColWidth="9.140625" defaultRowHeight="12.75"/>
  <cols>
    <col min="2" max="2" width="12.57421875" style="0" customWidth="1"/>
    <col min="6" max="8" width="10.57421875" style="0" bestFit="1" customWidth="1"/>
    <col min="9" max="9" width="13.8515625" style="0" bestFit="1" customWidth="1"/>
    <col min="10" max="16" width="13.57421875" style="0" customWidth="1"/>
  </cols>
  <sheetData>
    <row r="1" spans="2:8" ht="24" thickBot="1">
      <c r="B1" s="22" t="s">
        <v>26</v>
      </c>
      <c r="C1" s="23"/>
      <c r="D1" s="23"/>
      <c r="E1" s="23"/>
      <c r="F1" s="23"/>
      <c r="G1" s="23"/>
      <c r="H1" s="23"/>
    </row>
    <row r="2" spans="2:8" ht="12.75">
      <c r="B2" s="25" t="s">
        <v>27</v>
      </c>
      <c r="C2" s="25"/>
      <c r="D2" s="25"/>
      <c r="E2" s="25"/>
      <c r="F2" s="25"/>
      <c r="G2" s="25"/>
      <c r="H2" s="25"/>
    </row>
    <row r="4" spans="6:9" ht="12.75">
      <c r="F4" s="1" t="s">
        <v>5</v>
      </c>
      <c r="G4" s="20">
        <v>1</v>
      </c>
      <c r="H4" s="3"/>
      <c r="I4" s="3"/>
    </row>
    <row r="5" spans="6:7" ht="12.75">
      <c r="F5" s="6" t="s">
        <v>24</v>
      </c>
      <c r="G5" s="20">
        <v>0.02559</v>
      </c>
    </row>
    <row r="6" spans="6:7" ht="12.75">
      <c r="F6" s="6" t="s">
        <v>25</v>
      </c>
      <c r="G6" s="20">
        <v>0.05866</v>
      </c>
    </row>
    <row r="7" spans="6:7" ht="12.75">
      <c r="F7" s="11"/>
      <c r="G7" s="2"/>
    </row>
    <row r="8" spans="6:7" ht="33.75" customHeight="1">
      <c r="F8" s="12" t="s">
        <v>17</v>
      </c>
      <c r="G8" s="14">
        <f>138/SQRT(G4)*LOG10(G6/G5)</f>
        <v>49.717504640514</v>
      </c>
    </row>
    <row r="9" spans="6:7" ht="33.75" customHeight="1">
      <c r="F9" s="13" t="s">
        <v>23</v>
      </c>
      <c r="G9" s="15">
        <f>11.8/(3.14*(G6+G5)/2*SQRT(G4))</f>
        <v>89.20977527452797</v>
      </c>
    </row>
    <row r="10" spans="6:7" ht="12.75">
      <c r="F10" s="11"/>
      <c r="G10" s="2"/>
    </row>
    <row r="11" spans="6:8" ht="25.5">
      <c r="F11" s="5" t="s">
        <v>22</v>
      </c>
      <c r="G11" s="5" t="s">
        <v>34</v>
      </c>
      <c r="H11" s="5" t="s">
        <v>35</v>
      </c>
    </row>
    <row r="12" spans="6:8" ht="12.75">
      <c r="F12" s="1">
        <v>0.5</v>
      </c>
      <c r="G12" s="4">
        <f>(11803200000/(F12*1000000))/SQRT(G4)</f>
        <v>23606.4</v>
      </c>
      <c r="H12" s="4">
        <f>G12/4</f>
        <v>5901.6</v>
      </c>
    </row>
    <row r="13" spans="6:10" ht="12.75">
      <c r="F13" s="1">
        <v>1</v>
      </c>
      <c r="G13" s="4">
        <f>(11803200000/(F13*1000000))/SQRT(G4)</f>
        <v>11803.2</v>
      </c>
      <c r="H13" s="4">
        <f aca="true" t="shared" si="0" ref="H13:H18">G13/4</f>
        <v>2950.8</v>
      </c>
      <c r="J13" s="19"/>
    </row>
    <row r="14" spans="6:8" ht="12.75">
      <c r="F14" s="1">
        <v>3</v>
      </c>
      <c r="G14" s="4">
        <f>(11803200000/(F14*1000000))/SQRT(G4)</f>
        <v>3934.4</v>
      </c>
      <c r="H14" s="4">
        <f t="shared" si="0"/>
        <v>983.6</v>
      </c>
    </row>
    <row r="15" spans="6:8" ht="12.75">
      <c r="F15" s="1">
        <v>5</v>
      </c>
      <c r="G15" s="4">
        <f>(11803200000/(F15*1000000))/SQRT(G4)</f>
        <v>2360.64</v>
      </c>
      <c r="H15" s="4">
        <f t="shared" si="0"/>
        <v>590.16</v>
      </c>
    </row>
    <row r="16" spans="6:8" ht="12.75">
      <c r="F16" s="1">
        <v>10</v>
      </c>
      <c r="G16" s="4">
        <f>(11803200000/(F16*1000000))/SQRT(G8)</f>
        <v>167.39601099107645</v>
      </c>
      <c r="H16" s="4">
        <f t="shared" si="0"/>
        <v>41.84900274776911</v>
      </c>
    </row>
    <row r="17" spans="6:8" ht="12.75">
      <c r="F17" s="1">
        <v>25</v>
      </c>
      <c r="G17" s="4">
        <f>(11803200000/(F17*1000000))/SQRT(G4)</f>
        <v>472.128</v>
      </c>
      <c r="H17" s="4">
        <f t="shared" si="0"/>
        <v>118.032</v>
      </c>
    </row>
    <row r="18" spans="6:8" ht="12.75">
      <c r="F18" s="1">
        <v>50</v>
      </c>
      <c r="G18" s="4">
        <f>(11803200000/(F18*1000000))/SQRT(G4)</f>
        <v>236.064</v>
      </c>
      <c r="H18" s="4">
        <f t="shared" si="0"/>
        <v>59.016</v>
      </c>
    </row>
    <row r="24" ht="15" customHeight="1"/>
    <row r="25" ht="15" customHeight="1"/>
    <row r="26" ht="15" customHeight="1"/>
    <row r="27" ht="15" customHeight="1"/>
    <row r="28" ht="15" customHeight="1"/>
    <row r="29" ht="15" customHeight="1"/>
    <row r="30" ht="15" customHeight="1"/>
    <row r="31" ht="15" customHeight="1"/>
    <row r="40" spans="6:8" ht="12.75">
      <c r="F40" s="24"/>
      <c r="G40" s="24"/>
      <c r="H40" s="24"/>
    </row>
  </sheetData>
  <mergeCells count="3">
    <mergeCell ref="B1:H1"/>
    <mergeCell ref="F40:H40"/>
    <mergeCell ref="B2:H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AJ31"/>
  <sheetViews>
    <sheetView workbookViewId="0" topLeftCell="A1">
      <selection activeCell="G6" sqref="G6"/>
    </sheetView>
  </sheetViews>
  <sheetFormatPr defaultColWidth="9.140625" defaultRowHeight="12.75"/>
  <cols>
    <col min="6" max="6" width="15.28125" style="0" bestFit="1" customWidth="1"/>
    <col min="7" max="7" width="15.57421875" style="0" bestFit="1" customWidth="1"/>
    <col min="8" max="8" width="13.8515625" style="0" bestFit="1" customWidth="1"/>
    <col min="9" max="9" width="6.140625" style="0" customWidth="1"/>
    <col min="10" max="10" width="2.421875" style="0" customWidth="1"/>
    <col min="11" max="11" width="13.8515625" style="0" bestFit="1" customWidth="1"/>
    <col min="12" max="18" width="13.57421875" style="0" customWidth="1"/>
    <col min="36" max="36" width="13.8515625" style="0" bestFit="1" customWidth="1"/>
    <col min="39" max="39" width="30.140625" style="0" customWidth="1"/>
    <col min="40" max="40" width="10.8515625" style="0" bestFit="1" customWidth="1"/>
  </cols>
  <sheetData>
    <row r="1" spans="2:9" ht="24" thickBot="1">
      <c r="B1" s="22" t="s">
        <v>28</v>
      </c>
      <c r="C1" s="23"/>
      <c r="D1" s="23"/>
      <c r="E1" s="23"/>
      <c r="F1" s="23"/>
      <c r="G1" s="23"/>
      <c r="H1" s="23"/>
      <c r="I1" s="23"/>
    </row>
    <row r="2" spans="2:8" ht="12.75">
      <c r="B2" s="26" t="s">
        <v>27</v>
      </c>
      <c r="C2" s="26"/>
      <c r="D2" s="26"/>
      <c r="E2" s="26"/>
      <c r="F2" s="26"/>
      <c r="G2" s="26"/>
      <c r="H2" s="26"/>
    </row>
    <row r="4" ht="12.75">
      <c r="K4" s="3"/>
    </row>
    <row r="5" spans="6:7" ht="20.25">
      <c r="F5" s="16" t="s">
        <v>17</v>
      </c>
      <c r="G5" s="15">
        <f>138/SQRT(C31)*LOG10(G10/G8)</f>
        <v>49.630862345378574</v>
      </c>
    </row>
    <row r="6" spans="6:36" ht="20.25">
      <c r="F6" s="10" t="s">
        <v>18</v>
      </c>
      <c r="G6" s="14">
        <f>11.8/((3.14*(G10+G8)/2)*SQRT(C31))</f>
        <v>149.727575786314</v>
      </c>
      <c r="AJ6" s="2"/>
    </row>
    <row r="8" spans="6:7" ht="12.75">
      <c r="F8" s="1" t="s">
        <v>10</v>
      </c>
      <c r="G8" s="20">
        <v>0.0126</v>
      </c>
    </row>
    <row r="9" spans="6:7" ht="12.75">
      <c r="F9" s="1" t="s">
        <v>11</v>
      </c>
      <c r="G9" s="20">
        <v>0.022</v>
      </c>
    </row>
    <row r="10" spans="6:7" ht="12.75">
      <c r="F10" s="1" t="s">
        <v>15</v>
      </c>
      <c r="G10" s="20">
        <v>0.032</v>
      </c>
    </row>
    <row r="12" spans="6:7" ht="12.75">
      <c r="F12" s="1" t="s">
        <v>5</v>
      </c>
      <c r="G12" s="20">
        <v>1</v>
      </c>
    </row>
    <row r="13" spans="6:12" ht="12.75">
      <c r="F13" s="1" t="s">
        <v>6</v>
      </c>
      <c r="G13" s="20">
        <v>2.1</v>
      </c>
      <c r="L13" s="19"/>
    </row>
    <row r="15" spans="6:8" ht="12.75">
      <c r="F15" s="1" t="s">
        <v>22</v>
      </c>
      <c r="G15" s="1" t="s">
        <v>20</v>
      </c>
      <c r="H15" s="1" t="s">
        <v>21</v>
      </c>
    </row>
    <row r="16" spans="6:8" ht="12.75">
      <c r="F16" s="1">
        <v>0.5</v>
      </c>
      <c r="G16" s="4">
        <f>300/(F16*SQRT(C31))</f>
        <v>533.0961514428446</v>
      </c>
      <c r="H16" s="4">
        <f aca="true" t="shared" si="0" ref="H16:H22">G16/25.4</f>
        <v>20.98803745837971</v>
      </c>
    </row>
    <row r="17" spans="6:8" ht="12.75">
      <c r="F17" s="1">
        <v>1</v>
      </c>
      <c r="G17" s="4">
        <f>300/(F17*SQRT(C31))</f>
        <v>266.5480757214223</v>
      </c>
      <c r="H17" s="4">
        <f t="shared" si="0"/>
        <v>10.494018729189856</v>
      </c>
    </row>
    <row r="18" spans="6:8" ht="12.75">
      <c r="F18" s="1">
        <v>3</v>
      </c>
      <c r="G18" s="4">
        <f>300/(F18*SQRT(C31))</f>
        <v>88.84935857380745</v>
      </c>
      <c r="H18" s="4">
        <f t="shared" si="0"/>
        <v>3.4980062430632857</v>
      </c>
    </row>
    <row r="19" spans="6:8" ht="12.75">
      <c r="F19" s="1">
        <v>5</v>
      </c>
      <c r="G19" s="4">
        <f>300/(F19*SQRT(C31))</f>
        <v>53.309615144284464</v>
      </c>
      <c r="H19" s="4">
        <f t="shared" si="0"/>
        <v>2.098803745837971</v>
      </c>
    </row>
    <row r="20" spans="6:8" ht="12.75">
      <c r="F20" s="1">
        <v>10</v>
      </c>
      <c r="G20" s="4">
        <f>300/(F20*SQRT(C31))</f>
        <v>26.654807572142232</v>
      </c>
      <c r="H20" s="4">
        <f t="shared" si="0"/>
        <v>1.0494018729189856</v>
      </c>
    </row>
    <row r="21" spans="6:8" ht="12.75">
      <c r="F21" s="1">
        <v>25</v>
      </c>
      <c r="G21" s="4">
        <f>300/(F21*SQRT(C31))</f>
        <v>10.661923028856894</v>
      </c>
      <c r="H21" s="4">
        <f t="shared" si="0"/>
        <v>0.41976074916759426</v>
      </c>
    </row>
    <row r="22" spans="6:8" ht="12.75">
      <c r="F22" s="1">
        <v>50</v>
      </c>
      <c r="G22" s="4">
        <f>300/(F22*SQRT(C31))</f>
        <v>5.330961514428447</v>
      </c>
      <c r="H22" s="4">
        <f t="shared" si="0"/>
        <v>0.20988037458379713</v>
      </c>
    </row>
    <row r="24" spans="2:3" ht="12.75">
      <c r="B24" s="1" t="s">
        <v>0</v>
      </c>
      <c r="C24" s="1">
        <f>(7.354*G12)/LOG10(G9/G8)</f>
        <v>30.38188437623824</v>
      </c>
    </row>
    <row r="25" spans="2:3" ht="12.75">
      <c r="B25" s="1" t="s">
        <v>1</v>
      </c>
      <c r="C25" s="1">
        <f>(7.354*G13)/LOG10(G10/G9)</f>
        <v>94.90356097272678</v>
      </c>
    </row>
    <row r="26" spans="2:3" ht="12.75">
      <c r="B26" s="1"/>
      <c r="C26" s="1"/>
    </row>
    <row r="28" spans="2:3" ht="12.75">
      <c r="B28" s="1" t="s">
        <v>29</v>
      </c>
      <c r="C28" s="1">
        <f>1/(1/C24+1/C25)</f>
        <v>23.014237674100908</v>
      </c>
    </row>
    <row r="29" spans="2:3" ht="12.75">
      <c r="B29" s="9" t="s">
        <v>30</v>
      </c>
      <c r="C29" s="1">
        <f>(7.354*1)/LOG10(G10/G8)</f>
        <v>18.167919110464904</v>
      </c>
    </row>
    <row r="31" spans="2:3" ht="12.75">
      <c r="B31" s="1" t="s">
        <v>16</v>
      </c>
      <c r="C31" s="1">
        <f>C28/C29</f>
        <v>1.2667514388504997</v>
      </c>
    </row>
  </sheetData>
  <mergeCells count="2">
    <mergeCell ref="B2:H2"/>
    <mergeCell ref="B1:I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1:AM39"/>
  <sheetViews>
    <sheetView workbookViewId="0" topLeftCell="A1">
      <selection activeCell="G13" sqref="G13:G15"/>
    </sheetView>
  </sheetViews>
  <sheetFormatPr defaultColWidth="9.140625" defaultRowHeight="12.75"/>
  <cols>
    <col min="6" max="6" width="14.57421875" style="0" bestFit="1" customWidth="1"/>
    <col min="7" max="7" width="15.8515625" style="0" customWidth="1"/>
    <col min="8" max="8" width="13.8515625" style="0" bestFit="1" customWidth="1"/>
    <col min="9" max="9" width="3.140625" style="0" customWidth="1"/>
    <col min="10" max="11" width="2.7109375" style="0" customWidth="1"/>
    <col min="12" max="12" width="13.8515625" style="0" bestFit="1" customWidth="1"/>
    <col min="13" max="19" width="13.57421875" style="0" customWidth="1"/>
    <col min="37" max="37" width="14.57421875" style="0" bestFit="1" customWidth="1"/>
    <col min="38" max="38" width="15.57421875" style="0" bestFit="1" customWidth="1"/>
    <col min="39" max="39" width="13.8515625" style="0" bestFit="1" customWidth="1"/>
  </cols>
  <sheetData>
    <row r="1" spans="2:39" ht="24" thickBot="1">
      <c r="B1" s="22" t="s">
        <v>31</v>
      </c>
      <c r="C1" s="23"/>
      <c r="D1" s="23"/>
      <c r="E1" s="23"/>
      <c r="F1" s="23"/>
      <c r="G1" s="23"/>
      <c r="H1" s="23"/>
      <c r="I1" s="23"/>
      <c r="J1" s="8"/>
      <c r="K1" s="8"/>
      <c r="AK1" s="8"/>
      <c r="AL1" s="8"/>
      <c r="AM1" s="8"/>
    </row>
    <row r="2" spans="2:8" ht="12.75">
      <c r="B2" s="26" t="s">
        <v>27</v>
      </c>
      <c r="C2" s="26"/>
      <c r="D2" s="26"/>
      <c r="E2" s="26"/>
      <c r="F2" s="26"/>
      <c r="G2" s="26"/>
      <c r="H2" s="26"/>
    </row>
    <row r="4" ht="12.75">
      <c r="L4" s="3"/>
    </row>
    <row r="5" spans="6:7" ht="23.25">
      <c r="F5" s="17" t="s">
        <v>18</v>
      </c>
      <c r="G5" s="17">
        <f>11.8/(3.14*((G11+G8)/2)*SQRT(C31))</f>
        <v>25.145082072691533</v>
      </c>
    </row>
    <row r="6" spans="6:7" ht="23.25">
      <c r="F6" s="18" t="s">
        <v>17</v>
      </c>
      <c r="G6" s="18">
        <f>138/SQRT(C31)*LOG10(G11/G8)</f>
        <v>49.72224245782011</v>
      </c>
    </row>
    <row r="8" spans="6:7" ht="12.75">
      <c r="F8" s="1" t="s">
        <v>10</v>
      </c>
      <c r="G8" s="20">
        <v>0.05</v>
      </c>
    </row>
    <row r="9" spans="6:7" ht="12.75">
      <c r="F9" s="1" t="s">
        <v>11</v>
      </c>
      <c r="G9" s="20">
        <v>0.052</v>
      </c>
    </row>
    <row r="10" spans="6:7" ht="12.75">
      <c r="F10" s="1" t="s">
        <v>12</v>
      </c>
      <c r="G10" s="20">
        <v>0.159</v>
      </c>
    </row>
    <row r="11" spans="6:7" ht="12.75">
      <c r="F11" s="1" t="s">
        <v>15</v>
      </c>
      <c r="G11" s="20">
        <v>0.1615</v>
      </c>
    </row>
    <row r="12" ht="12.75">
      <c r="K12" s="2"/>
    </row>
    <row r="13" spans="6:13" ht="12.75">
      <c r="F13" s="1" t="s">
        <v>5</v>
      </c>
      <c r="G13" s="20">
        <v>1</v>
      </c>
      <c r="K13" s="2"/>
      <c r="M13" s="19"/>
    </row>
    <row r="14" spans="6:11" ht="12.75">
      <c r="F14" s="1" t="s">
        <v>6</v>
      </c>
      <c r="G14" s="20">
        <v>2.1</v>
      </c>
      <c r="K14" s="2"/>
    </row>
    <row r="15" spans="6:38" ht="12.75">
      <c r="F15" s="1" t="s">
        <v>7</v>
      </c>
      <c r="G15" s="20">
        <v>1</v>
      </c>
      <c r="I15" s="2"/>
      <c r="J15" s="2"/>
      <c r="K15" s="2"/>
      <c r="AK15" s="2"/>
      <c r="AL15" s="2"/>
    </row>
    <row r="17" spans="6:8" ht="12.75">
      <c r="F17" s="1" t="s">
        <v>19</v>
      </c>
      <c r="G17" s="1" t="s">
        <v>20</v>
      </c>
      <c r="H17" s="1" t="s">
        <v>21</v>
      </c>
    </row>
    <row r="18" spans="6:8" ht="12.75">
      <c r="F18" s="1">
        <v>0.5</v>
      </c>
      <c r="G18" s="4">
        <f>300/(F18*SQRT(C31))</f>
        <v>424.55340140580955</v>
      </c>
      <c r="H18" s="4">
        <f aca="true" t="shared" si="0" ref="H18:H24">G18/25.4</f>
        <v>16.714700842748407</v>
      </c>
    </row>
    <row r="19" spans="6:8" ht="12.75">
      <c r="F19" s="1">
        <v>1</v>
      </c>
      <c r="G19" s="4">
        <f>300/(F19*SQRT(C31))</f>
        <v>212.27670070290478</v>
      </c>
      <c r="H19" s="4">
        <f t="shared" si="0"/>
        <v>8.357350421374203</v>
      </c>
    </row>
    <row r="20" spans="6:8" ht="12.75">
      <c r="F20" s="1">
        <v>3</v>
      </c>
      <c r="G20" s="4">
        <f>300/(F20*SQRT(C31))</f>
        <v>70.75890023430159</v>
      </c>
      <c r="H20" s="4">
        <f t="shared" si="0"/>
        <v>2.7857834737914016</v>
      </c>
    </row>
    <row r="21" spans="2:8" ht="12.75">
      <c r="B21" s="1" t="s">
        <v>0</v>
      </c>
      <c r="C21" s="1">
        <f>(7.354*G13)/LOG10(G9/G8)</f>
        <v>431.74153176920544</v>
      </c>
      <c r="F21" s="1">
        <v>5</v>
      </c>
      <c r="G21" s="4">
        <f>300/(F21*SQRT(C31))</f>
        <v>42.45534014058095</v>
      </c>
      <c r="H21" s="4">
        <f t="shared" si="0"/>
        <v>1.6714700842748407</v>
      </c>
    </row>
    <row r="22" spans="2:8" ht="12.75">
      <c r="B22" s="1" t="s">
        <v>1</v>
      </c>
      <c r="C22" s="1">
        <f>(7.354*G14)/LOG10(G10/G9)</f>
        <v>31.816229656229066</v>
      </c>
      <c r="F22" s="1">
        <v>10</v>
      </c>
      <c r="G22" s="4">
        <f>300/(F22*SQRT(C31))</f>
        <v>21.227670070290475</v>
      </c>
      <c r="H22" s="4">
        <f t="shared" si="0"/>
        <v>0.8357350421374203</v>
      </c>
    </row>
    <row r="23" spans="2:8" ht="12.75">
      <c r="B23" s="1" t="s">
        <v>2</v>
      </c>
      <c r="C23" s="1">
        <f>(7.354*G15)/LOG10(G11/G10)</f>
        <v>1085.3967961938217</v>
      </c>
      <c r="F23" s="1">
        <v>25</v>
      </c>
      <c r="G23" s="4">
        <f>300/(F23*SQRT(C31))</f>
        <v>8.49106802811619</v>
      </c>
      <c r="H23" s="4">
        <f t="shared" si="0"/>
        <v>0.3342940168549681</v>
      </c>
    </row>
    <row r="24" spans="2:8" ht="12.75">
      <c r="B24" s="2"/>
      <c r="C24" s="2"/>
      <c r="F24" s="1">
        <v>50</v>
      </c>
      <c r="G24" s="4">
        <f>300/(F24*SQRT(C31))</f>
        <v>4.245534014058095</v>
      </c>
      <c r="H24" s="4">
        <f t="shared" si="0"/>
        <v>0.16714700842748406</v>
      </c>
    </row>
    <row r="28" spans="2:3" ht="12.75">
      <c r="B28" s="1" t="s">
        <v>29</v>
      </c>
      <c r="C28" s="1">
        <f>1/(1/C21+1/C22+1/C23)</f>
        <v>28.845025729402867</v>
      </c>
    </row>
    <row r="29" spans="2:3" ht="12.75">
      <c r="B29" s="9" t="s">
        <v>30</v>
      </c>
      <c r="C29" s="1">
        <f>(7.354*1)/LOG10(G11/G8)</f>
        <v>14.442190832703986</v>
      </c>
    </row>
    <row r="31" spans="2:3" ht="12.75">
      <c r="B31" s="1" t="s">
        <v>16</v>
      </c>
      <c r="C31" s="1">
        <f>C28/C29</f>
        <v>1.9972749331136115</v>
      </c>
    </row>
    <row r="39" spans="6:7" ht="12.75">
      <c r="F39" s="7"/>
      <c r="G39" s="7"/>
    </row>
  </sheetData>
  <mergeCells count="2">
    <mergeCell ref="B1:I1"/>
    <mergeCell ref="B2:H2"/>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N33"/>
  <sheetViews>
    <sheetView workbookViewId="0" topLeftCell="A1">
      <selection activeCell="I15" sqref="I15"/>
    </sheetView>
  </sheetViews>
  <sheetFormatPr defaultColWidth="9.140625" defaultRowHeight="12.75"/>
  <cols>
    <col min="7" max="7" width="14.57421875" style="0" bestFit="1" customWidth="1"/>
    <col min="8" max="8" width="15.57421875" style="0" bestFit="1" customWidth="1"/>
    <col min="9" max="9" width="13.8515625" style="0" bestFit="1" customWidth="1"/>
    <col min="10" max="12" width="2.421875" style="0" customWidth="1"/>
    <col min="13" max="13" width="13.8515625" style="0" bestFit="1" customWidth="1"/>
    <col min="14" max="20" width="13.57421875" style="0" customWidth="1"/>
    <col min="40" max="40" width="13.8515625" style="0" bestFit="1" customWidth="1"/>
  </cols>
  <sheetData>
    <row r="1" spans="2:9" ht="24" thickBot="1">
      <c r="B1" s="22" t="s">
        <v>33</v>
      </c>
      <c r="C1" s="23"/>
      <c r="D1" s="23"/>
      <c r="E1" s="23"/>
      <c r="F1" s="23"/>
      <c r="G1" s="23"/>
      <c r="H1" s="23"/>
      <c r="I1" s="23"/>
    </row>
    <row r="2" spans="2:8" ht="12.75">
      <c r="B2" s="26" t="s">
        <v>27</v>
      </c>
      <c r="C2" s="26"/>
      <c r="D2" s="26"/>
      <c r="E2" s="26"/>
      <c r="F2" s="26"/>
      <c r="G2" s="26"/>
      <c r="H2" s="26"/>
    </row>
    <row r="4" ht="12.75">
      <c r="M4" s="3"/>
    </row>
    <row r="5" spans="7:12" ht="27" customHeight="1">
      <c r="G5" s="15" t="s">
        <v>17</v>
      </c>
      <c r="H5" s="15">
        <f>138/SQRT(C33)*LOG10(H12/H8)</f>
        <v>49.95087278368436</v>
      </c>
      <c r="L5" s="2"/>
    </row>
    <row r="6" spans="7:12" ht="27" customHeight="1">
      <c r="G6" s="14" t="s">
        <v>18</v>
      </c>
      <c r="H6" s="14">
        <f>11.8/((3.14*(H12+H8)/2)*SQRT(C33))</f>
        <v>27.296472521836286</v>
      </c>
      <c r="L6" s="2"/>
    </row>
    <row r="7" ht="12.75">
      <c r="L7" s="2"/>
    </row>
    <row r="8" spans="7:12" ht="12.75">
      <c r="G8" s="1" t="s">
        <v>10</v>
      </c>
      <c r="H8" s="20">
        <v>0.05</v>
      </c>
      <c r="L8" s="2"/>
    </row>
    <row r="9" spans="7:12" ht="12.75">
      <c r="G9" s="1" t="s">
        <v>11</v>
      </c>
      <c r="H9" s="20">
        <v>0.052</v>
      </c>
      <c r="L9" s="2"/>
    </row>
    <row r="10" spans="7:8" ht="12.75">
      <c r="G10" s="1" t="s">
        <v>12</v>
      </c>
      <c r="H10" s="20">
        <v>0.137</v>
      </c>
    </row>
    <row r="11" spans="7:8" ht="12.75">
      <c r="G11" s="1" t="s">
        <v>13</v>
      </c>
      <c r="H11" s="20">
        <v>0.1531</v>
      </c>
    </row>
    <row r="12" spans="7:8" ht="12.75">
      <c r="G12" s="1" t="s">
        <v>15</v>
      </c>
      <c r="H12" s="1">
        <v>0.154</v>
      </c>
    </row>
    <row r="13" ht="12.75">
      <c r="N13" s="19"/>
    </row>
    <row r="14" spans="7:8" ht="12.75">
      <c r="G14" s="1" t="s">
        <v>5</v>
      </c>
      <c r="H14" s="20">
        <v>1</v>
      </c>
    </row>
    <row r="15" spans="7:8" ht="12.75">
      <c r="G15" s="1" t="s">
        <v>6</v>
      </c>
      <c r="H15" s="20">
        <v>2.1</v>
      </c>
    </row>
    <row r="16" spans="7:8" ht="12.75">
      <c r="G16" s="1" t="s">
        <v>7</v>
      </c>
      <c r="H16" s="20">
        <v>1</v>
      </c>
    </row>
    <row r="17" spans="7:8" ht="12.75">
      <c r="G17" s="1" t="s">
        <v>8</v>
      </c>
      <c r="H17" s="20">
        <v>1</v>
      </c>
    </row>
    <row r="18" spans="7:8" ht="12.75">
      <c r="G18" s="21"/>
      <c r="H18" s="21"/>
    </row>
    <row r="20" spans="7:9" ht="12.75">
      <c r="G20" s="1" t="s">
        <v>19</v>
      </c>
      <c r="H20" s="1" t="s">
        <v>20</v>
      </c>
      <c r="I20" s="1" t="s">
        <v>21</v>
      </c>
    </row>
    <row r="21" spans="7:9" ht="12.75">
      <c r="G21" s="1">
        <v>0.5</v>
      </c>
      <c r="H21" s="4">
        <f>300/(G21*SQRT(C33))</f>
        <v>444.53462132001994</v>
      </c>
      <c r="I21" s="4">
        <f aca="true" t="shared" si="0" ref="I21:I27">H21/25.4</f>
        <v>17.501363044095275</v>
      </c>
    </row>
    <row r="22" spans="7:9" ht="12.75">
      <c r="G22" s="1">
        <v>1</v>
      </c>
      <c r="H22" s="4">
        <f>300/(G22*SQRT(C33))</f>
        <v>222.26731066000997</v>
      </c>
      <c r="I22" s="4">
        <f t="shared" si="0"/>
        <v>8.750681522047637</v>
      </c>
    </row>
    <row r="23" spans="2:9" ht="12.75">
      <c r="B23" s="1" t="s">
        <v>0</v>
      </c>
      <c r="C23" s="1">
        <f>(7.354*H14)/LOG10(H9/H8)</f>
        <v>431.74153176920544</v>
      </c>
      <c r="G23" s="1">
        <v>3</v>
      </c>
      <c r="H23" s="4">
        <f>300/(G23*SQRT(C33))</f>
        <v>74.08910355333666</v>
      </c>
      <c r="I23" s="4">
        <f t="shared" si="0"/>
        <v>2.9168938406825458</v>
      </c>
    </row>
    <row r="24" spans="2:9" ht="12.75">
      <c r="B24" s="1" t="s">
        <v>1</v>
      </c>
      <c r="C24" s="1">
        <f>(7.354*H15)/LOG10(H10/H9)</f>
        <v>36.70731583254718</v>
      </c>
      <c r="G24" s="1">
        <v>5</v>
      </c>
      <c r="H24" s="4">
        <f>300/(G24*SQRT(C33))</f>
        <v>44.453462132001995</v>
      </c>
      <c r="I24" s="4">
        <f t="shared" si="0"/>
        <v>1.7501363044095275</v>
      </c>
    </row>
    <row r="25" spans="2:9" ht="12.75">
      <c r="B25" s="1" t="s">
        <v>2</v>
      </c>
      <c r="C25" s="1">
        <f>(7.354*H16)/LOG10(H11/H10)</f>
        <v>152.3999040966804</v>
      </c>
      <c r="G25" s="1">
        <v>10</v>
      </c>
      <c r="H25" s="4">
        <f>300/(G25*SQRT(C33))</f>
        <v>22.226731066000998</v>
      </c>
      <c r="I25" s="4">
        <f t="shared" si="0"/>
        <v>0.8750681522047637</v>
      </c>
    </row>
    <row r="26" spans="2:9" ht="12.75">
      <c r="B26" s="1" t="s">
        <v>3</v>
      </c>
      <c r="C26" s="1">
        <f>(7.354*H17)/LOG10(H12/H11)</f>
        <v>2888.985633929453</v>
      </c>
      <c r="G26" s="1">
        <v>25</v>
      </c>
      <c r="H26" s="4">
        <f>300/(G26*SQRT(C33))</f>
        <v>8.890692426400399</v>
      </c>
      <c r="I26" s="4">
        <f t="shared" si="0"/>
        <v>0.3500272608819055</v>
      </c>
    </row>
    <row r="27" spans="2:9" ht="12.75">
      <c r="B27" s="1"/>
      <c r="C27" s="1"/>
      <c r="G27" s="1">
        <v>50</v>
      </c>
      <c r="H27" s="4">
        <f>300/(G27*SQRT(C33))</f>
        <v>4.4453462132001995</v>
      </c>
      <c r="I27" s="4">
        <f t="shared" si="0"/>
        <v>0.17501363044095275</v>
      </c>
    </row>
    <row r="30" spans="2:3" ht="12.75">
      <c r="B30" s="1" t="s">
        <v>29</v>
      </c>
      <c r="C30" s="1">
        <f>1/(1/C23+1/C24+1/C25+1/C26)</f>
        <v>27.422389232670074</v>
      </c>
    </row>
    <row r="31" spans="2:3" ht="12.75">
      <c r="B31" s="9" t="s">
        <v>30</v>
      </c>
      <c r="C31" s="1">
        <f>(7.354*1)/LOG10(H12/H8)</f>
        <v>15.052684914020208</v>
      </c>
    </row>
    <row r="33" spans="2:3" ht="12.75">
      <c r="B33" s="1" t="s">
        <v>16</v>
      </c>
      <c r="C33" s="1">
        <f>C30/C31</f>
        <v>1.8217606619220874</v>
      </c>
    </row>
  </sheetData>
  <mergeCells count="2">
    <mergeCell ref="B1:I1"/>
    <mergeCell ref="B2:H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1:AN34"/>
  <sheetViews>
    <sheetView workbookViewId="0" topLeftCell="A1">
      <selection activeCell="H8" sqref="H8:H13"/>
    </sheetView>
  </sheetViews>
  <sheetFormatPr defaultColWidth="9.140625" defaultRowHeight="12.75"/>
  <cols>
    <col min="7" max="7" width="14.57421875" style="0" bestFit="1" customWidth="1"/>
    <col min="8" max="8" width="15.57421875" style="0" bestFit="1" customWidth="1"/>
    <col min="9" max="9" width="13.8515625" style="0" bestFit="1" customWidth="1"/>
    <col min="10" max="12" width="2.8515625" style="0" customWidth="1"/>
    <col min="13" max="13" width="13.8515625" style="0" bestFit="1" customWidth="1"/>
    <col min="14" max="20" width="13.57421875" style="0" customWidth="1"/>
    <col min="40" max="40" width="13.8515625" style="0" bestFit="1" customWidth="1"/>
  </cols>
  <sheetData>
    <row r="1" spans="2:40" ht="24" thickBot="1">
      <c r="B1" s="22" t="s">
        <v>32</v>
      </c>
      <c r="C1" s="23"/>
      <c r="D1" s="23"/>
      <c r="E1" s="23"/>
      <c r="F1" s="23"/>
      <c r="G1" s="23"/>
      <c r="H1" s="23"/>
      <c r="I1" s="23"/>
      <c r="J1" s="23"/>
      <c r="K1" s="8"/>
      <c r="L1" s="8"/>
      <c r="AL1" s="8"/>
      <c r="AM1" s="8"/>
      <c r="AN1" s="8"/>
    </row>
    <row r="2" spans="2:9" ht="12.75">
      <c r="B2" s="26" t="s">
        <v>27</v>
      </c>
      <c r="C2" s="26"/>
      <c r="D2" s="26"/>
      <c r="E2" s="26"/>
      <c r="F2" s="26"/>
      <c r="G2" s="26"/>
      <c r="H2" s="26"/>
      <c r="I2" s="26"/>
    </row>
    <row r="4" ht="14.25" customHeight="1">
      <c r="M4" s="3"/>
    </row>
    <row r="5" spans="7:12" ht="27" customHeight="1">
      <c r="G5" s="15" t="s">
        <v>17</v>
      </c>
      <c r="H5" s="15">
        <f>138/SQRT(C34)*LOG10(H13/H8)</f>
        <v>49.95087278368437</v>
      </c>
      <c r="L5" s="2"/>
    </row>
    <row r="6" spans="7:12" ht="27" customHeight="1">
      <c r="G6" s="14" t="s">
        <v>18</v>
      </c>
      <c r="H6" s="14">
        <f>11.8/((3.14*(H13+H8)/2)*SQRT(C34))</f>
        <v>27.29647252183629</v>
      </c>
      <c r="L6" s="2"/>
    </row>
    <row r="7" ht="12.75">
      <c r="L7" s="2"/>
    </row>
    <row r="8" spans="7:12" ht="12.75">
      <c r="G8" s="1" t="s">
        <v>10</v>
      </c>
      <c r="H8" s="20">
        <v>0.05</v>
      </c>
      <c r="L8" s="2"/>
    </row>
    <row r="9" spans="7:12" ht="12.75">
      <c r="G9" s="1" t="s">
        <v>11</v>
      </c>
      <c r="H9" s="20">
        <v>0.052</v>
      </c>
      <c r="L9" s="2"/>
    </row>
    <row r="10" spans="7:8" ht="12.75">
      <c r="G10" s="1" t="s">
        <v>12</v>
      </c>
      <c r="H10" s="20">
        <v>0.137</v>
      </c>
    </row>
    <row r="11" spans="7:8" ht="12.75">
      <c r="G11" s="1" t="s">
        <v>13</v>
      </c>
      <c r="H11" s="20">
        <v>0.1531</v>
      </c>
    </row>
    <row r="12" spans="7:8" ht="12.75">
      <c r="G12" s="1" t="s">
        <v>14</v>
      </c>
      <c r="H12" s="20">
        <v>0.1532</v>
      </c>
    </row>
    <row r="13" spans="7:14" ht="12.75">
      <c r="G13" s="1" t="s">
        <v>15</v>
      </c>
      <c r="H13" s="20">
        <v>0.154</v>
      </c>
      <c r="N13" s="19"/>
    </row>
    <row r="15" spans="7:8" ht="12.75">
      <c r="G15" s="1" t="s">
        <v>5</v>
      </c>
      <c r="H15" s="20">
        <v>1</v>
      </c>
    </row>
    <row r="16" spans="7:8" ht="12.75">
      <c r="G16" s="1" t="s">
        <v>6</v>
      </c>
      <c r="H16" s="20">
        <v>2.1</v>
      </c>
    </row>
    <row r="17" spans="7:8" ht="12.75">
      <c r="G17" s="1" t="s">
        <v>7</v>
      </c>
      <c r="H17" s="20">
        <v>1</v>
      </c>
    </row>
    <row r="18" spans="7:8" ht="12.75">
      <c r="G18" s="1" t="s">
        <v>8</v>
      </c>
      <c r="H18" s="20">
        <v>1</v>
      </c>
    </row>
    <row r="19" spans="7:8" ht="12.75">
      <c r="G19" s="1" t="s">
        <v>9</v>
      </c>
      <c r="H19" s="20">
        <v>1</v>
      </c>
    </row>
    <row r="21" spans="7:9" ht="12.75">
      <c r="G21" s="1" t="s">
        <v>19</v>
      </c>
      <c r="H21" s="1" t="s">
        <v>20</v>
      </c>
      <c r="I21" s="1" t="s">
        <v>21</v>
      </c>
    </row>
    <row r="22" spans="7:9" ht="12.75">
      <c r="G22" s="1">
        <v>0.5</v>
      </c>
      <c r="H22" s="4">
        <f>300/(G22*SQRT(C34))</f>
        <v>444.53462132002</v>
      </c>
      <c r="I22" s="4">
        <f aca="true" t="shared" si="0" ref="I22:I28">H22/25.4</f>
        <v>17.501363044095278</v>
      </c>
    </row>
    <row r="23" spans="7:9" ht="12.75">
      <c r="G23" s="1">
        <v>1</v>
      </c>
      <c r="H23" s="4">
        <f>300/(G23*SQRT(C34))</f>
        <v>222.26731066001</v>
      </c>
      <c r="I23" s="4">
        <f t="shared" si="0"/>
        <v>8.750681522047639</v>
      </c>
    </row>
    <row r="24" spans="2:9" ht="12.75">
      <c r="B24" s="1" t="s">
        <v>0</v>
      </c>
      <c r="C24" s="1">
        <f>(7.354*H15)/LOG10(H9/H8)</f>
        <v>431.74153176920544</v>
      </c>
      <c r="G24" s="1">
        <v>3</v>
      </c>
      <c r="H24" s="4">
        <f>300/(G24*SQRT(C34))</f>
        <v>74.08910355333667</v>
      </c>
      <c r="I24" s="4">
        <f t="shared" si="0"/>
        <v>2.916893840682546</v>
      </c>
    </row>
    <row r="25" spans="2:9" ht="12.75">
      <c r="B25" s="1" t="s">
        <v>1</v>
      </c>
      <c r="C25" s="1">
        <f>(7.354*H16)/LOG10(H10/H9)</f>
        <v>36.70731583254718</v>
      </c>
      <c r="G25" s="1">
        <v>5</v>
      </c>
      <c r="H25" s="4">
        <f>300/(G25*SQRT(C34))</f>
        <v>44.453462132001995</v>
      </c>
      <c r="I25" s="4">
        <f t="shared" si="0"/>
        <v>1.7501363044095275</v>
      </c>
    </row>
    <row r="26" spans="2:9" ht="12.75">
      <c r="B26" s="1" t="s">
        <v>2</v>
      </c>
      <c r="C26" s="1">
        <f>(7.354*H17)/LOG10(H11/H10)</f>
        <v>152.3999040966804</v>
      </c>
      <c r="G26" s="1">
        <v>10</v>
      </c>
      <c r="H26" s="4">
        <f>300/(G26*SQRT(C34))</f>
        <v>22.226731066000998</v>
      </c>
      <c r="I26" s="4">
        <f t="shared" si="0"/>
        <v>0.8750681522047637</v>
      </c>
    </row>
    <row r="27" spans="2:9" ht="12.75">
      <c r="B27" s="1" t="s">
        <v>3</v>
      </c>
      <c r="C27" s="1">
        <f>(7.354*H18)/LOG10(H12/H11)</f>
        <v>25933.211378811102</v>
      </c>
      <c r="G27" s="1">
        <v>25</v>
      </c>
      <c r="H27" s="4">
        <f>300/(G27*SQRT(C34))</f>
        <v>8.8906924264004</v>
      </c>
      <c r="I27" s="4">
        <f t="shared" si="0"/>
        <v>0.35002726088190556</v>
      </c>
    </row>
    <row r="28" spans="2:9" ht="12.75">
      <c r="B28" s="1" t="s">
        <v>4</v>
      </c>
      <c r="C28" s="1">
        <f>(7.354*H19)/LOG10(H13/H12)</f>
        <v>3251.1691190874667</v>
      </c>
      <c r="G28" s="1">
        <v>50</v>
      </c>
      <c r="H28" s="4">
        <f>300/(G28*SQRT(C34))</f>
        <v>4.4453462132002</v>
      </c>
      <c r="I28" s="4">
        <f t="shared" si="0"/>
        <v>0.17501363044095278</v>
      </c>
    </row>
    <row r="31" spans="2:3" ht="12.75">
      <c r="B31" s="1" t="s">
        <v>29</v>
      </c>
      <c r="C31" s="1">
        <f>1/(1/C24+1/C25+1/C26+1/C27+1/C28)</f>
        <v>27.422389232670067</v>
      </c>
    </row>
    <row r="32" spans="2:3" ht="12.75">
      <c r="B32" s="9" t="s">
        <v>30</v>
      </c>
      <c r="C32" s="1">
        <f>(7.354*1)/LOG10(H13/H8)</f>
        <v>15.052684914020208</v>
      </c>
    </row>
    <row r="34" spans="2:3" ht="12.75">
      <c r="B34" s="1" t="s">
        <v>16</v>
      </c>
      <c r="C34" s="1">
        <f>C31/C32</f>
        <v>1.821760661922087</v>
      </c>
    </row>
  </sheetData>
  <mergeCells count="2">
    <mergeCell ref="B1:J1"/>
    <mergeCell ref="B2:I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Unknown Editor</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Multidielectric_coax101_Rev2.xls</dc:title>
  <dc:subject/>
  <dc:creator>Alex R</dc:creator>
  <cp:keywords/>
  <dc:description/>
  <cp:lastModifiedBy>Brenda</cp:lastModifiedBy>
  <dcterms:created xsi:type="dcterms:W3CDTF">2006-10-28T19:10:37Z</dcterms:created>
  <dcterms:modified xsi:type="dcterms:W3CDTF">2010-05-02T19:31:35Z</dcterms:modified>
  <cp:category/>
  <cp:version/>
  <cp:contentType/>
  <cp:contentStatus/>
</cp:coreProperties>
</file>