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35" windowWidth="11055" windowHeight="10965" activeTab="1"/>
  </bookViews>
  <sheets>
    <sheet name="Sheet1" sheetId="1" r:id="rId1"/>
    <sheet name="Read Me" sheetId="2" r:id="rId2"/>
  </sheets>
  <definedNames/>
  <calcPr fullCalcOnLoad="1"/>
</workbook>
</file>

<file path=xl/sharedStrings.xml><?xml version="1.0" encoding="utf-8"?>
<sst xmlns="http://schemas.openxmlformats.org/spreadsheetml/2006/main" count="41" uniqueCount="30">
  <si>
    <t>SPICE Skin Effect Cable Attenuation Model</t>
  </si>
  <si>
    <t>Notes:</t>
  </si>
  <si>
    <t>1. Enter cable characteristics.</t>
  </si>
  <si>
    <t>2. Spreadsheet will calculate model parameters.</t>
  </si>
  <si>
    <t>frequency (MHz)</t>
  </si>
  <si>
    <t>attenuation (dB)</t>
  </si>
  <si>
    <t>impedance (ohms)</t>
  </si>
  <si>
    <t>PZ scale factor</t>
  </si>
  <si>
    <t xml:space="preserve"> relative to example in reference</t>
  </si>
  <si>
    <t>frequency limit</t>
  </si>
  <si>
    <t xml:space="preserve"> GHz</t>
  </si>
  <si>
    <t>filter</t>
  </si>
  <si>
    <t>pole</t>
  </si>
  <si>
    <t>zero</t>
  </si>
  <si>
    <t>L</t>
  </si>
  <si>
    <t>C</t>
  </si>
  <si>
    <t>R1</t>
  </si>
  <si>
    <t>R2</t>
  </si>
  <si>
    <t>section</t>
  </si>
  <si>
    <t>MHz</t>
  </si>
  <si>
    <t>nH</t>
  </si>
  <si>
    <t>pF</t>
  </si>
  <si>
    <t>W</t>
  </si>
  <si>
    <t>¥</t>
  </si>
  <si>
    <t>Ref:</t>
  </si>
  <si>
    <t>Scott Huss, "A Mathematical and Lumped-Element Model</t>
  </si>
  <si>
    <t>for Multiple Cascaded Lossy Transmission Lines with</t>
  </si>
  <si>
    <t>Arbitrary Impedances and Discontinuities", 1995 IEEE</t>
  </si>
  <si>
    <t>International Symposium on Circuits and Systems,</t>
  </si>
  <si>
    <t>volume 3, pages 1844-1847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</si>
</sst>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000"/>
  </numFmts>
  <fonts count="7">
    <font>
      <sz val="12"/>
      <name val="Helv"/>
      <family val="0"/>
    </font>
    <font>
      <b/>
      <sz val="12"/>
      <name val="Helv"/>
      <family val="0"/>
    </font>
    <font>
      <i/>
      <sz val="12"/>
      <name val="Helv"/>
      <family val="0"/>
    </font>
    <font>
      <b/>
      <i/>
      <sz val="12"/>
      <name val="Helv"/>
      <family val="0"/>
    </font>
    <font>
      <sz val="12"/>
      <name val="Courier"/>
      <family val="3"/>
    </font>
    <font>
      <sz val="12"/>
      <name val="Symbol"/>
      <family val="1"/>
    </font>
    <font>
      <b/>
      <sz val="1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447675</xdr:colOff>
      <xdr:row>27</xdr:row>
      <xdr:rowOff>142875</xdr:rowOff>
    </xdr:from>
    <xdr:to>
      <xdr:col>6</xdr:col>
      <xdr:colOff>304800</xdr:colOff>
      <xdr:row>41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5600700"/>
          <a:ext cx="1495425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152400</xdr:rowOff>
    </xdr:from>
    <xdr:to>
      <xdr:col>7</xdr:col>
      <xdr:colOff>123825</xdr:colOff>
      <xdr:row>14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0" y="152400"/>
          <a:ext cx="4657725" cy="2724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Helv"/>
              <a:ea typeface="Helv"/>
              <a:cs typeface="Helv"/>
            </a:rPr>
            <a:t>This spreadsheet os a gift to Microwaves101 from Mike Leung from Northrup Grumman, in December 2004. It's a spreadsheet calculator that gives  SPICE parameters if you wish to create a lumped-element model that mimics skin effect loss in a transmission line.   Usual disclaimers apply.
Use this spreadsheet to calculate how rise/fall times of pulses degrade when traversing a skin effect lossy transmission line. Because the resultant 10-90% rise is greatly increased (which is why some digital systems spec. 20-80% rise), you can get data pattern dependent jitter, which leads to closing of the eye diagram in the time dimension.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="75" zoomScaleNormal="75" workbookViewId="0" topLeftCell="A1">
      <selection activeCell="J24" sqref="J24"/>
    </sheetView>
  </sheetViews>
  <sheetFormatPr defaultColWidth="8.88671875" defaultRowHeight="15.75"/>
  <cols>
    <col min="1" max="1" width="9.5546875" style="1" customWidth="1"/>
    <col min="2" max="2" width="13.99609375" style="1" customWidth="1"/>
    <col min="3" max="3" width="11.77734375" style="1" bestFit="1" customWidth="1"/>
    <col min="4" max="7" width="9.5546875" style="1" customWidth="1"/>
    <col min="8" max="16384" width="8.6640625" style="1" customWidth="1"/>
  </cols>
  <sheetData>
    <row r="1" spans="1:7" ht="23.25">
      <c r="A1" s="10" t="s">
        <v>0</v>
      </c>
      <c r="B1" s="9"/>
      <c r="C1" s="9"/>
      <c r="D1" s="9"/>
      <c r="E1" s="9"/>
      <c r="F1" s="9"/>
      <c r="G1" s="9"/>
    </row>
    <row r="2" spans="1:7" ht="23.25">
      <c r="A2" s="10"/>
      <c r="B2" s="9"/>
      <c r="C2" s="9"/>
      <c r="D2" s="9"/>
      <c r="E2" s="9"/>
      <c r="F2" s="9"/>
      <c r="G2" s="9"/>
    </row>
    <row r="3" spans="1:2" ht="15">
      <c r="A3" s="1" t="s">
        <v>1</v>
      </c>
      <c r="B3" s="1" t="s">
        <v>2</v>
      </c>
    </row>
    <row r="4" ht="15">
      <c r="B4" s="1" t="s">
        <v>3</v>
      </c>
    </row>
    <row r="6" spans="1:3" ht="15">
      <c r="A6" s="1" t="s">
        <v>4</v>
      </c>
      <c r="C6" s="8">
        <v>20000</v>
      </c>
    </row>
    <row r="7" spans="1:3" ht="15">
      <c r="A7" s="1" t="s">
        <v>5</v>
      </c>
      <c r="C7" s="8">
        <v>5</v>
      </c>
    </row>
    <row r="8" spans="1:3" ht="15">
      <c r="A8" s="1" t="s">
        <v>6</v>
      </c>
      <c r="C8" s="8">
        <v>50</v>
      </c>
    </row>
    <row r="10" spans="1:4" ht="15">
      <c r="A10" s="1" t="s">
        <v>7</v>
      </c>
      <c r="C10" s="3">
        <f>(0.000151/(C7*LN(10)/(20*SQRT(2000000*PI()*C6))))^2</f>
        <v>8646.73927435093</v>
      </c>
      <c r="D10" s="7" t="s">
        <v>8</v>
      </c>
    </row>
    <row r="11" spans="1:4" ht="15">
      <c r="A11" s="1" t="s">
        <v>9</v>
      </c>
      <c r="C11" s="3">
        <f>0.6*C10</f>
        <v>5188.043564610558</v>
      </c>
      <c r="D11" s="7" t="s">
        <v>10</v>
      </c>
    </row>
    <row r="13" spans="1:7" ht="15">
      <c r="A13" s="6" t="s">
        <v>11</v>
      </c>
      <c r="B13" s="6" t="s">
        <v>12</v>
      </c>
      <c r="C13" s="6" t="s">
        <v>13</v>
      </c>
      <c r="D13" s="6" t="s">
        <v>14</v>
      </c>
      <c r="E13" s="6" t="s">
        <v>15</v>
      </c>
      <c r="F13" s="6" t="s">
        <v>16</v>
      </c>
      <c r="G13" s="6" t="s">
        <v>17</v>
      </c>
    </row>
    <row r="14" spans="1:7" ht="15.75">
      <c r="A14" s="6" t="s">
        <v>18</v>
      </c>
      <c r="B14" s="6" t="s">
        <v>19</v>
      </c>
      <c r="C14" s="6" t="s">
        <v>19</v>
      </c>
      <c r="D14" s="6" t="s">
        <v>20</v>
      </c>
      <c r="E14" s="6" t="s">
        <v>21</v>
      </c>
      <c r="F14" s="2" t="s">
        <v>22</v>
      </c>
      <c r="G14" s="2" t="s">
        <v>22</v>
      </c>
    </row>
    <row r="16" spans="1:7" ht="15">
      <c r="A16" s="6">
        <v>1</v>
      </c>
      <c r="B16" s="3">
        <f>0.17539*$C$10</f>
        <v>1516.5516013284096</v>
      </c>
      <c r="C16" s="4">
        <f>0.23844*$C$10</f>
        <v>2061.728512576236</v>
      </c>
      <c r="D16" s="4">
        <f>1000*$C$8*(1/(2*PI()*B16)-1/(2*PI()*C16))</f>
        <v>1.3875189454412633</v>
      </c>
      <c r="E16" s="4">
        <f>1000000/$C$8*(1/(2*PI()*B16)-1/(2*PI()*C16))</f>
        <v>0.5550075781765053</v>
      </c>
      <c r="F16" s="4">
        <f>$C$8*(C16/B16-1)</f>
        <v>17.974228861394614</v>
      </c>
      <c r="G16" s="4">
        <f>$C$8/(C16/B16-1)</f>
        <v>139.0880253766851</v>
      </c>
    </row>
    <row r="17" spans="1:7" ht="15">
      <c r="A17" s="6">
        <v>2</v>
      </c>
      <c r="B17" s="3">
        <f>2.0514*$C$10</f>
        <v>17737.920947403498</v>
      </c>
      <c r="C17" s="4">
        <f>3.6857*$C$10</f>
        <v>31869.286943475225</v>
      </c>
      <c r="D17" s="4">
        <f>1000*$C$8*(1/(2*PI()*B17)-1/(2*PI()*C17))</f>
        <v>0.19892951280296747</v>
      </c>
      <c r="E17" s="4">
        <f>1000000/$C$8*(1/(2*PI()*B17)-1/(2*PI()*C17))</f>
        <v>0.07957180512118699</v>
      </c>
      <c r="F17" s="4">
        <f>$C$8*(C17/B17-1)</f>
        <v>39.83377205810667</v>
      </c>
      <c r="G17" s="4">
        <f>$C$8/(C17/B17-1)</f>
        <v>62.76081502784066</v>
      </c>
    </row>
    <row r="18" spans="1:7" ht="15.75">
      <c r="A18" s="6">
        <v>3</v>
      </c>
      <c r="B18" s="3">
        <f>10.458*$C$10</f>
        <v>90427.59933116203</v>
      </c>
      <c r="C18" s="5" t="s">
        <v>23</v>
      </c>
      <c r="D18" s="4">
        <f>1000*$C$8*(1/(2*PI()*B18))</f>
        <v>0.08800130948353584</v>
      </c>
      <c r="E18" s="4">
        <f>1000000/$C$8*(1/(2*PI()*B18))</f>
        <v>0.03520052379341433</v>
      </c>
      <c r="F18" s="5" t="s">
        <v>23</v>
      </c>
      <c r="G18" s="4">
        <v>0</v>
      </c>
    </row>
    <row r="19" spans="1:7" ht="15.75">
      <c r="A19" s="6">
        <v>4</v>
      </c>
      <c r="B19" s="3">
        <f>77.657*$C$10</f>
        <v>671479.8318282701</v>
      </c>
      <c r="C19" s="5" t="s">
        <v>23</v>
      </c>
      <c r="D19" s="4">
        <f>1000*$C$8*(1/(2*PI()*B19))</f>
        <v>0.011851059074891096</v>
      </c>
      <c r="E19" s="4">
        <f>1000000/$C$8*(1/(2*PI()*B19))</f>
        <v>0.004740423629956438</v>
      </c>
      <c r="F19" s="5" t="s">
        <v>23</v>
      </c>
      <c r="G19" s="4">
        <v>0</v>
      </c>
    </row>
    <row r="20" spans="1:7" ht="15.75">
      <c r="A20" s="6">
        <v>5</v>
      </c>
      <c r="B20" s="3">
        <f>323.76*$C$10</f>
        <v>2799468.307463857</v>
      </c>
      <c r="C20" s="5" t="s">
        <v>23</v>
      </c>
      <c r="D20" s="4">
        <f>1000*$C$8*(1/(2*PI()*B20))</f>
        <v>0.002842592335615326</v>
      </c>
      <c r="E20" s="4">
        <f>1000000/$C$8*(1/(2*PI()*B20))</f>
        <v>0.0011370369342461302</v>
      </c>
      <c r="F20" s="5" t="s">
        <v>23</v>
      </c>
      <c r="G20" s="4">
        <v>0</v>
      </c>
    </row>
    <row r="21" spans="1:7" ht="15.75">
      <c r="A21" s="6">
        <v>6</v>
      </c>
      <c r="B21" s="3">
        <f>323.76*$C$10</f>
        <v>2799468.307463857</v>
      </c>
      <c r="C21" s="5" t="s">
        <v>23</v>
      </c>
      <c r="D21" s="4">
        <f>1000*$C$8*(1/(2*PI()*B21))</f>
        <v>0.002842592335615326</v>
      </c>
      <c r="E21" s="4">
        <f>1000000/$C$8*(1/(2*PI()*B21))</f>
        <v>0.0011370369342461302</v>
      </c>
      <c r="F21" s="5" t="s">
        <v>23</v>
      </c>
      <c r="G21" s="4">
        <v>0</v>
      </c>
    </row>
    <row r="22" spans="1:7" ht="15.75">
      <c r="A22" s="6">
        <v>7</v>
      </c>
      <c r="B22" s="3">
        <f>323.76*$C$10</f>
        <v>2799468.307463857</v>
      </c>
      <c r="C22" s="5" t="s">
        <v>23</v>
      </c>
      <c r="D22" s="4">
        <f>1000*$C$8*(1/(2*PI()*B22))</f>
        <v>0.002842592335615326</v>
      </c>
      <c r="E22" s="4">
        <f>1000000/$C$8*(1/(2*PI()*B22))</f>
        <v>0.0011370369342461302</v>
      </c>
      <c r="F22" s="5" t="s">
        <v>23</v>
      </c>
      <c r="G22" s="4">
        <v>0</v>
      </c>
    </row>
    <row r="24" spans="1:2" ht="15">
      <c r="A24" s="1" t="s">
        <v>24</v>
      </c>
      <c r="B24" s="1" t="s">
        <v>25</v>
      </c>
    </row>
    <row r="25" ht="15">
      <c r="B25" s="1" t="s">
        <v>26</v>
      </c>
    </row>
    <row r="26" ht="15">
      <c r="B26" s="1" t="s">
        <v>27</v>
      </c>
    </row>
    <row r="27" ht="15">
      <c r="B27" s="1" t="s">
        <v>28</v>
      </c>
    </row>
    <row r="28" ht="15">
      <c r="B28" s="1" t="s">
        <v>29</v>
      </c>
    </row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</sheetData>
  <printOptions horizontalCentered="1" verticalCentered="1"/>
  <pageMargins left="0.5" right="0.5" top="0.5" bottom="0.5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H19" sqref="H19"/>
    </sheetView>
  </sheetViews>
  <sheetFormatPr defaultColWidth="8.88671875" defaultRowHeight="15.75"/>
  <cols>
    <col min="1" max="16384" width="8.6640625" style="0" customWidth="1"/>
  </cols>
  <sheetData/>
  <printOptions/>
  <pageMargins left="0.75" right="0.75" top="1" bottom="1" header="0.5" footer="0.5"/>
  <pageSetup horizontalDpi="300" verticalDpi="300" orientation="portrait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Microwaves101.com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Brenda</cp:lastModifiedBy>
  <dcterms:modified xsi:type="dcterms:W3CDTF">2004-12-12T05:18:17Z</dcterms:modified>
  <cp:category/>
  <cp:version/>
  <cp:contentType/>
  <cp:contentStatus/>
</cp:coreProperties>
</file>