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uettner\Downloads\"/>
    </mc:Choice>
  </mc:AlternateContent>
  <bookViews>
    <workbookView xWindow="360" yWindow="60" windowWidth="7500" windowHeight="9096"/>
  </bookViews>
  <sheets>
    <sheet name="Readme" sheetId="7" r:id="rId1"/>
    <sheet name="Single bit with plots" sheetId="4" r:id="rId2"/>
    <sheet name="Multibit" sheetId="10" r:id="rId3"/>
    <sheet name="Phases" sheetId="6" r:id="rId4"/>
    <sheet name="HPF S-pars" sheetId="8" r:id="rId5"/>
    <sheet name="LPF S-pars" sheetId="5" r:id="rId6"/>
    <sheet name="Calcs" sheetId="9" r:id="rId7"/>
  </sheets>
  <calcPr calcId="171027"/>
</workbook>
</file>

<file path=xl/calcChain.xml><?xml version="1.0" encoding="utf-8"?>
<calcChain xmlns="http://schemas.openxmlformats.org/spreadsheetml/2006/main">
  <c r="B27" i="10" l="1"/>
  <c r="I25" i="10"/>
  <c r="J25" i="10"/>
  <c r="K25" i="10"/>
  <c r="I26" i="10"/>
  <c r="J26" i="10"/>
  <c r="K26" i="10"/>
  <c r="G24" i="10"/>
  <c r="H24" i="10"/>
  <c r="I24" i="10"/>
  <c r="J23" i="10"/>
  <c r="I23" i="10"/>
  <c r="H23" i="10"/>
  <c r="F11" i="10"/>
  <c r="L25" i="10" s="1"/>
  <c r="B25" i="4"/>
  <c r="K23" i="10" l="1"/>
  <c r="F24" i="10"/>
  <c r="H26" i="10"/>
  <c r="H25" i="10"/>
  <c r="L23" i="10"/>
  <c r="G26" i="10"/>
  <c r="G25" i="10"/>
  <c r="L24" i="10"/>
  <c r="L27" i="10"/>
  <c r="F26" i="10"/>
  <c r="F25" i="10"/>
  <c r="E24" i="10"/>
  <c r="E23" i="10"/>
  <c r="F23" i="10"/>
  <c r="K24" i="10"/>
  <c r="J27" i="10"/>
  <c r="E26" i="10"/>
  <c r="E25" i="10"/>
  <c r="G23" i="10"/>
  <c r="J24" i="10"/>
  <c r="L26" i="10"/>
  <c r="I27" i="10"/>
  <c r="G27" i="10"/>
  <c r="H27" i="10"/>
  <c r="F27" i="10"/>
  <c r="E27" i="10"/>
  <c r="K27" i="10"/>
  <c r="B28" i="10"/>
  <c r="G28" i="10" s="1"/>
  <c r="K28" i="10"/>
  <c r="J28" i="10"/>
  <c r="I28" i="10"/>
  <c r="H28" i="10"/>
  <c r="C13" i="9"/>
  <c r="D13" i="9" s="1"/>
  <c r="F9" i="4"/>
  <c r="F11" i="4"/>
  <c r="C25" i="4" s="1"/>
  <c r="F12" i="4"/>
  <c r="I25" i="4" s="1"/>
  <c r="C14" i="9" l="1"/>
  <c r="D14" i="9" s="1"/>
  <c r="F28" i="10"/>
  <c r="E28" i="10"/>
  <c r="B29" i="10"/>
  <c r="L28" i="10"/>
  <c r="H25" i="4"/>
  <c r="E25" i="4"/>
  <c r="I14" i="9" s="1"/>
  <c r="N14" i="9" s="1"/>
  <c r="G25" i="4"/>
  <c r="F25" i="4"/>
  <c r="G14" i="9"/>
  <c r="D25" i="4"/>
  <c r="F14" i="9"/>
  <c r="AF14" i="9" s="1"/>
  <c r="G13" i="9"/>
  <c r="C15" i="9"/>
  <c r="K29" i="10" l="1"/>
  <c r="B30" i="10"/>
  <c r="F29" i="10"/>
  <c r="J29" i="10"/>
  <c r="I29" i="10"/>
  <c r="E29" i="10"/>
  <c r="H29" i="10"/>
  <c r="G29" i="10"/>
  <c r="L29" i="10"/>
  <c r="F13" i="9"/>
  <c r="I13" i="9"/>
  <c r="N13" i="9" s="1"/>
  <c r="H14" i="9"/>
  <c r="H13" i="9"/>
  <c r="AE14" i="9"/>
  <c r="AG14" i="9"/>
  <c r="D15" i="9"/>
  <c r="C16" i="9"/>
  <c r="E30" i="10" l="1"/>
  <c r="F30" i="10"/>
  <c r="G30" i="10"/>
  <c r="H30" i="10"/>
  <c r="I30" i="10"/>
  <c r="L30" i="10"/>
  <c r="J30" i="10"/>
  <c r="K30" i="10"/>
  <c r="AG13" i="9"/>
  <c r="AF13" i="9"/>
  <c r="AE13" i="9"/>
  <c r="M13" i="9"/>
  <c r="L13" i="9"/>
  <c r="L14" i="9"/>
  <c r="M14" i="9"/>
  <c r="AH14" i="9"/>
  <c r="AL14" i="9" s="1"/>
  <c r="AR14" i="9" s="1"/>
  <c r="AK14" i="9"/>
  <c r="D16" i="9"/>
  <c r="C17" i="9"/>
  <c r="G15" i="9"/>
  <c r="F15" i="9"/>
  <c r="I15" i="9"/>
  <c r="N15" i="9" s="1"/>
  <c r="H15" i="9"/>
  <c r="AK13" i="9" l="1"/>
  <c r="AH13" i="9"/>
  <c r="AL13" i="9" s="1"/>
  <c r="AR13" i="9" s="1"/>
  <c r="AU13" i="9" s="1"/>
  <c r="AG15" i="9"/>
  <c r="AF15" i="9"/>
  <c r="AM14" i="9"/>
  <c r="AP14" i="9" s="1"/>
  <c r="O14" i="9"/>
  <c r="R14" i="9" s="1"/>
  <c r="S14" i="9"/>
  <c r="Y14" i="9" s="1"/>
  <c r="O13" i="9"/>
  <c r="S13" i="9" s="1"/>
  <c r="Y13" i="9" s="1"/>
  <c r="AE15" i="9"/>
  <c r="C18" i="9"/>
  <c r="D17" i="9"/>
  <c r="G16" i="9"/>
  <c r="F16" i="9"/>
  <c r="I16" i="9"/>
  <c r="N16" i="9" s="1"/>
  <c r="H16" i="9"/>
  <c r="M15" i="9"/>
  <c r="L15" i="9"/>
  <c r="AU14" i="9"/>
  <c r="AS14" i="9"/>
  <c r="AT14" i="9" s="1"/>
  <c r="AM13" i="9" l="1"/>
  <c r="AN13" i="9" s="1"/>
  <c r="AO13" i="9" s="1"/>
  <c r="AS13" i="9"/>
  <c r="AT13" i="9" s="1"/>
  <c r="AG16" i="9"/>
  <c r="AF16" i="9"/>
  <c r="AN14" i="9"/>
  <c r="AO14" i="9" s="1"/>
  <c r="T14" i="9"/>
  <c r="U14" i="9" s="1"/>
  <c r="V14" i="9" s="1"/>
  <c r="R13" i="9"/>
  <c r="T13" i="9" s="1"/>
  <c r="U13" i="9" s="1"/>
  <c r="V13" i="9" s="1"/>
  <c r="AB13" i="9"/>
  <c r="AW13" i="9" s="1"/>
  <c r="Z13" i="9"/>
  <c r="AA13" i="9" s="1"/>
  <c r="AB14" i="9"/>
  <c r="AW14" i="9" s="1"/>
  <c r="Z14" i="9"/>
  <c r="AA14" i="9" s="1"/>
  <c r="O15" i="9"/>
  <c r="S15" i="9" s="1"/>
  <c r="Y15" i="9" s="1"/>
  <c r="G17" i="9"/>
  <c r="F17" i="9"/>
  <c r="I17" i="9"/>
  <c r="N17" i="9" s="1"/>
  <c r="H17" i="9"/>
  <c r="AH15" i="9"/>
  <c r="AL15" i="9" s="1"/>
  <c r="AR15" i="9" s="1"/>
  <c r="AK15" i="9"/>
  <c r="AM15" i="9" s="1"/>
  <c r="L16" i="9"/>
  <c r="M16" i="9"/>
  <c r="D18" i="9"/>
  <c r="C19" i="9"/>
  <c r="AE16" i="9"/>
  <c r="AP13" i="9" l="1"/>
  <c r="AG17" i="9"/>
  <c r="AF17" i="9"/>
  <c r="R15" i="9"/>
  <c r="T15" i="9" s="1"/>
  <c r="W14" i="9"/>
  <c r="W13" i="9"/>
  <c r="AU15" i="9"/>
  <c r="AS15" i="9"/>
  <c r="AT15" i="9" s="1"/>
  <c r="AP15" i="9"/>
  <c r="AN15" i="9"/>
  <c r="AO15" i="9" s="1"/>
  <c r="AH16" i="9"/>
  <c r="AL16" i="9" s="1"/>
  <c r="AR16" i="9" s="1"/>
  <c r="M17" i="9"/>
  <c r="L17" i="9"/>
  <c r="C20" i="9"/>
  <c r="D19" i="9"/>
  <c r="G18" i="9"/>
  <c r="F18" i="9"/>
  <c r="H18" i="9"/>
  <c r="I18" i="9"/>
  <c r="N18" i="9" s="1"/>
  <c r="AE17" i="9"/>
  <c r="Z15" i="9"/>
  <c r="AA15" i="9" s="1"/>
  <c r="AB15" i="9"/>
  <c r="O16" i="9"/>
  <c r="R16" i="9" s="1"/>
  <c r="AG18" i="9" l="1"/>
  <c r="AF18" i="9"/>
  <c r="AK16" i="9"/>
  <c r="AM16" i="9" s="1"/>
  <c r="AP16" i="9" s="1"/>
  <c r="S16" i="9"/>
  <c r="Y16" i="9" s="1"/>
  <c r="AB16" i="9" s="1"/>
  <c r="AE18" i="9"/>
  <c r="AS16" i="9"/>
  <c r="AT16" i="9" s="1"/>
  <c r="AU16" i="9"/>
  <c r="G19" i="9"/>
  <c r="F19" i="9"/>
  <c r="H19" i="9"/>
  <c r="I19" i="9"/>
  <c r="N19" i="9" s="1"/>
  <c r="W15" i="9"/>
  <c r="U15" i="9"/>
  <c r="V15" i="9" s="1"/>
  <c r="C21" i="9"/>
  <c r="D20" i="9"/>
  <c r="L18" i="9"/>
  <c r="M18" i="9"/>
  <c r="AH17" i="9"/>
  <c r="AK17" i="9" s="1"/>
  <c r="O17" i="9"/>
  <c r="S17" i="9" s="1"/>
  <c r="Y17" i="9" s="1"/>
  <c r="AW15" i="9"/>
  <c r="AG19" i="9" l="1"/>
  <c r="AF19" i="9"/>
  <c r="AL17" i="9"/>
  <c r="AR17" i="9" s="1"/>
  <c r="AU17" i="9" s="1"/>
  <c r="AN16" i="9"/>
  <c r="AO16" i="9" s="1"/>
  <c r="Z16" i="9"/>
  <c r="AA16" i="9" s="1"/>
  <c r="T16" i="9"/>
  <c r="R17" i="9"/>
  <c r="T17" i="9" s="1"/>
  <c r="U17" i="9" s="1"/>
  <c r="V17" i="9" s="1"/>
  <c r="Z17" i="9"/>
  <c r="AA17" i="9" s="1"/>
  <c r="AB17" i="9"/>
  <c r="G20" i="9"/>
  <c r="F20" i="9"/>
  <c r="H20" i="9"/>
  <c r="I20" i="9"/>
  <c r="N20" i="9" s="1"/>
  <c r="D21" i="9"/>
  <c r="C22" i="9"/>
  <c r="AW16" i="9"/>
  <c r="AH18" i="9"/>
  <c r="AL18" i="9" s="1"/>
  <c r="AR18" i="9" s="1"/>
  <c r="O18" i="9"/>
  <c r="R18" i="9" s="1"/>
  <c r="AE19" i="9"/>
  <c r="L19" i="9"/>
  <c r="M19" i="9"/>
  <c r="AG20" i="9" l="1"/>
  <c r="AF20" i="9"/>
  <c r="AM17" i="9"/>
  <c r="AS17" i="9"/>
  <c r="AT17" i="9" s="1"/>
  <c r="S18" i="9"/>
  <c r="Y18" i="9" s="1"/>
  <c r="Z18" i="9" s="1"/>
  <c r="AA18" i="9" s="1"/>
  <c r="AW17" i="9"/>
  <c r="W16" i="9"/>
  <c r="U16" i="9"/>
  <c r="V16" i="9" s="1"/>
  <c r="AK18" i="9"/>
  <c r="AM18" i="9" s="1"/>
  <c r="AP18" i="9" s="1"/>
  <c r="W17" i="9"/>
  <c r="AS18" i="9"/>
  <c r="AT18" i="9" s="1"/>
  <c r="AU18" i="9"/>
  <c r="O19" i="9"/>
  <c r="R19" i="9" s="1"/>
  <c r="AH19" i="9"/>
  <c r="AL19" i="9" s="1"/>
  <c r="AR19" i="9" s="1"/>
  <c r="AE20" i="9"/>
  <c r="L20" i="9"/>
  <c r="M20" i="9"/>
  <c r="C23" i="9"/>
  <c r="D22" i="9"/>
  <c r="G21" i="9"/>
  <c r="F21" i="9"/>
  <c r="H21" i="9"/>
  <c r="I21" i="9"/>
  <c r="N21" i="9" s="1"/>
  <c r="AG21" i="9" l="1"/>
  <c r="AF21" i="9"/>
  <c r="AN17" i="9"/>
  <c r="AO17" i="9" s="1"/>
  <c r="AP17" i="9"/>
  <c r="AK19" i="9"/>
  <c r="AM19" i="9" s="1"/>
  <c r="AP19" i="9" s="1"/>
  <c r="S19" i="9"/>
  <c r="Y19" i="9" s="1"/>
  <c r="AB19" i="9" s="1"/>
  <c r="AB18" i="9"/>
  <c r="AW18" i="9" s="1"/>
  <c r="T18" i="9"/>
  <c r="AN18" i="9"/>
  <c r="AO18" i="9" s="1"/>
  <c r="O20" i="9"/>
  <c r="R20" i="9" s="1"/>
  <c r="AH20" i="9"/>
  <c r="AK20" i="9" s="1"/>
  <c r="AS19" i="9"/>
  <c r="AT19" i="9" s="1"/>
  <c r="AU19" i="9"/>
  <c r="L21" i="9"/>
  <c r="M21" i="9"/>
  <c r="AE21" i="9"/>
  <c r="F22" i="9"/>
  <c r="G22" i="9"/>
  <c r="H22" i="9"/>
  <c r="I22" i="9"/>
  <c r="N22" i="9" s="1"/>
  <c r="D23" i="9"/>
  <c r="C24" i="9"/>
  <c r="AG22" i="9" l="1"/>
  <c r="AF22" i="9"/>
  <c r="AN19" i="9"/>
  <c r="AO19" i="9" s="1"/>
  <c r="Z19" i="9"/>
  <c r="AA19" i="9" s="1"/>
  <c r="T19" i="9"/>
  <c r="U19" i="9" s="1"/>
  <c r="V19" i="9" s="1"/>
  <c r="AW19" i="9"/>
  <c r="U18" i="9"/>
  <c r="V18" i="9" s="1"/>
  <c r="W18" i="9"/>
  <c r="S20" i="9"/>
  <c r="Y20" i="9" s="1"/>
  <c r="AB20" i="9" s="1"/>
  <c r="AL20" i="9"/>
  <c r="AR20" i="9" s="1"/>
  <c r="AS20" i="9" s="1"/>
  <c r="AT20" i="9" s="1"/>
  <c r="L22" i="9"/>
  <c r="M22" i="9"/>
  <c r="G23" i="9"/>
  <c r="F23" i="9"/>
  <c r="H23" i="9"/>
  <c r="I23" i="9"/>
  <c r="N23" i="9" s="1"/>
  <c r="AE22" i="9"/>
  <c r="AH21" i="9"/>
  <c r="AL21" i="9" s="1"/>
  <c r="AR21" i="9" s="1"/>
  <c r="O21" i="9"/>
  <c r="S21" i="9" s="1"/>
  <c r="Y21" i="9" s="1"/>
  <c r="D24" i="9"/>
  <c r="C25" i="9"/>
  <c r="AG23" i="9" l="1"/>
  <c r="AF23" i="9"/>
  <c r="AM20" i="9"/>
  <c r="W19" i="9"/>
  <c r="T20" i="9"/>
  <c r="W20" i="9" s="1"/>
  <c r="Z20" i="9"/>
  <c r="AA20" i="9" s="1"/>
  <c r="AK21" i="9"/>
  <c r="AM21" i="9" s="1"/>
  <c r="AP21" i="9" s="1"/>
  <c r="AU20" i="9"/>
  <c r="AW20" i="9" s="1"/>
  <c r="R21" i="9"/>
  <c r="T21" i="9" s="1"/>
  <c r="AE23" i="9"/>
  <c r="AS21" i="9"/>
  <c r="AT21" i="9" s="1"/>
  <c r="AU21" i="9"/>
  <c r="AH22" i="9"/>
  <c r="AL22" i="9" s="1"/>
  <c r="AR22" i="9" s="1"/>
  <c r="AB21" i="9"/>
  <c r="Z21" i="9"/>
  <c r="AA21" i="9" s="1"/>
  <c r="O22" i="9"/>
  <c r="S22" i="9" s="1"/>
  <c r="Y22" i="9" s="1"/>
  <c r="C26" i="9"/>
  <c r="D25" i="9"/>
  <c r="G24" i="9"/>
  <c r="F24" i="9"/>
  <c r="H24" i="9"/>
  <c r="I24" i="9"/>
  <c r="N24" i="9" s="1"/>
  <c r="L23" i="9"/>
  <c r="M23" i="9"/>
  <c r="AG24" i="9" l="1"/>
  <c r="AF24" i="9"/>
  <c r="AP20" i="9"/>
  <c r="AN20" i="9"/>
  <c r="AO20" i="9" s="1"/>
  <c r="U20" i="9"/>
  <c r="V20" i="9" s="1"/>
  <c r="AN21" i="9"/>
  <c r="AO21" i="9" s="1"/>
  <c r="R22" i="9"/>
  <c r="T22" i="9" s="1"/>
  <c r="AU22" i="9"/>
  <c r="AS22" i="9"/>
  <c r="AT22" i="9" s="1"/>
  <c r="AK22" i="9"/>
  <c r="AM22" i="9" s="1"/>
  <c r="U21" i="9"/>
  <c r="V21" i="9" s="1"/>
  <c r="W21" i="9"/>
  <c r="AH23" i="9"/>
  <c r="AL23" i="9" s="1"/>
  <c r="AR23" i="9" s="1"/>
  <c r="O23" i="9"/>
  <c r="S23" i="9" s="1"/>
  <c r="Y23" i="9" s="1"/>
  <c r="R23" i="9"/>
  <c r="D26" i="9"/>
  <c r="C27" i="9"/>
  <c r="AB22" i="9"/>
  <c r="Z22" i="9"/>
  <c r="AA22" i="9" s="1"/>
  <c r="L24" i="9"/>
  <c r="M24" i="9"/>
  <c r="AW21" i="9"/>
  <c r="AE24" i="9"/>
  <c r="G25" i="9"/>
  <c r="F25" i="9"/>
  <c r="H25" i="9"/>
  <c r="I25" i="9"/>
  <c r="N25" i="9" s="1"/>
  <c r="AG25" i="9" l="1"/>
  <c r="AF25" i="9"/>
  <c r="AK23" i="9"/>
  <c r="AM23" i="9" s="1"/>
  <c r="AP23" i="9" s="1"/>
  <c r="Z23" i="9"/>
  <c r="AA23" i="9" s="1"/>
  <c r="AB23" i="9"/>
  <c r="AS23" i="9"/>
  <c r="AT23" i="9" s="1"/>
  <c r="AU23" i="9"/>
  <c r="AE25" i="9"/>
  <c r="C28" i="9"/>
  <c r="D27" i="9"/>
  <c r="L25" i="9"/>
  <c r="M25" i="9"/>
  <c r="AP22" i="9"/>
  <c r="AN22" i="9"/>
  <c r="AO22" i="9" s="1"/>
  <c r="T23" i="9"/>
  <c r="U22" i="9"/>
  <c r="V22" i="9" s="1"/>
  <c r="W22" i="9"/>
  <c r="G26" i="9"/>
  <c r="F26" i="9"/>
  <c r="H26" i="9"/>
  <c r="I26" i="9"/>
  <c r="N26" i="9" s="1"/>
  <c r="AH24" i="9"/>
  <c r="AL24" i="9" s="1"/>
  <c r="AR24" i="9" s="1"/>
  <c r="AK24" i="9"/>
  <c r="R24" i="9"/>
  <c r="O24" i="9"/>
  <c r="S24" i="9" s="1"/>
  <c r="Y24" i="9" s="1"/>
  <c r="AW22" i="9"/>
  <c r="AG26" i="9" l="1"/>
  <c r="AF26" i="9"/>
  <c r="AM24" i="9"/>
  <c r="AN24" i="9" s="1"/>
  <c r="AO24" i="9" s="1"/>
  <c r="AN23" i="9"/>
  <c r="AO23" i="9" s="1"/>
  <c r="T24" i="9"/>
  <c r="W24" i="9" s="1"/>
  <c r="C29" i="9"/>
  <c r="D28" i="9"/>
  <c r="AH25" i="9"/>
  <c r="AL25" i="9" s="1"/>
  <c r="AR25" i="9" s="1"/>
  <c r="W23" i="9"/>
  <c r="U23" i="9"/>
  <c r="V23" i="9" s="1"/>
  <c r="AW23" i="9"/>
  <c r="AB24" i="9"/>
  <c r="Z24" i="9"/>
  <c r="AA24" i="9" s="1"/>
  <c r="AS24" i="9"/>
  <c r="AT24" i="9" s="1"/>
  <c r="AU24" i="9"/>
  <c r="AE26" i="9"/>
  <c r="G27" i="9"/>
  <c r="F27" i="9"/>
  <c r="H27" i="9"/>
  <c r="I27" i="9"/>
  <c r="N27" i="9" s="1"/>
  <c r="L26" i="9"/>
  <c r="M26" i="9"/>
  <c r="S25" i="9"/>
  <c r="Y25" i="9" s="1"/>
  <c r="R25" i="9"/>
  <c r="O25" i="9"/>
  <c r="AG27" i="9" l="1"/>
  <c r="AF27" i="9"/>
  <c r="AP24" i="9"/>
  <c r="AW24" i="9"/>
  <c r="AK25" i="9"/>
  <c r="AM25" i="9" s="1"/>
  <c r="AP25" i="9" s="1"/>
  <c r="T25" i="9"/>
  <c r="W25" i="9" s="1"/>
  <c r="U24" i="9"/>
  <c r="V24" i="9" s="1"/>
  <c r="AS25" i="9"/>
  <c r="AT25" i="9" s="1"/>
  <c r="AU25" i="9"/>
  <c r="O26" i="9"/>
  <c r="S26" i="9" s="1"/>
  <c r="Y26" i="9" s="1"/>
  <c r="G28" i="9"/>
  <c r="F28" i="9"/>
  <c r="H28" i="9"/>
  <c r="I28" i="9"/>
  <c r="N28" i="9" s="1"/>
  <c r="AH26" i="9"/>
  <c r="AK26" i="9"/>
  <c r="AL26" i="9"/>
  <c r="AR26" i="9" s="1"/>
  <c r="L27" i="9"/>
  <c r="M27" i="9"/>
  <c r="D29" i="9"/>
  <c r="C30" i="9"/>
  <c r="AB25" i="9"/>
  <c r="Z25" i="9"/>
  <c r="AA25" i="9" s="1"/>
  <c r="AE27" i="9"/>
  <c r="AG28" i="9" l="1"/>
  <c r="AF28" i="9"/>
  <c r="AM26" i="9"/>
  <c r="AP26" i="9" s="1"/>
  <c r="AN25" i="9"/>
  <c r="AO25" i="9" s="1"/>
  <c r="U25" i="9"/>
  <c r="V25" i="9" s="1"/>
  <c r="R26" i="9"/>
  <c r="T26" i="9" s="1"/>
  <c r="W26" i="9" s="1"/>
  <c r="AU26" i="9"/>
  <c r="AS26" i="9"/>
  <c r="AT26" i="9" s="1"/>
  <c r="AB26" i="9"/>
  <c r="Z26" i="9"/>
  <c r="AA26" i="9" s="1"/>
  <c r="AW25" i="9"/>
  <c r="AH27" i="9"/>
  <c r="AK27" i="9" s="1"/>
  <c r="AL27" i="9"/>
  <c r="AR27" i="9" s="1"/>
  <c r="AE28" i="9"/>
  <c r="O27" i="9"/>
  <c r="S27" i="9" s="1"/>
  <c r="Y27" i="9" s="1"/>
  <c r="C31" i="9"/>
  <c r="D30" i="9"/>
  <c r="L28" i="9"/>
  <c r="M28" i="9"/>
  <c r="G29" i="9"/>
  <c r="F29" i="9"/>
  <c r="H29" i="9"/>
  <c r="I29" i="9"/>
  <c r="N29" i="9" s="1"/>
  <c r="AG29" i="9" l="1"/>
  <c r="AF29" i="9"/>
  <c r="AN26" i="9"/>
  <c r="AO26" i="9" s="1"/>
  <c r="AM27" i="9"/>
  <c r="AP27" i="9" s="1"/>
  <c r="U26" i="9"/>
  <c r="V26" i="9" s="1"/>
  <c r="AB27" i="9"/>
  <c r="Z27" i="9"/>
  <c r="AA27" i="9" s="1"/>
  <c r="R27" i="9"/>
  <c r="T27" i="9" s="1"/>
  <c r="AE29" i="9"/>
  <c r="AH28" i="9"/>
  <c r="AL28" i="9" s="1"/>
  <c r="AR28" i="9" s="1"/>
  <c r="AK28" i="9"/>
  <c r="AM28" i="9" s="1"/>
  <c r="AS27" i="9"/>
  <c r="AT27" i="9" s="1"/>
  <c r="AU27" i="9"/>
  <c r="L29" i="9"/>
  <c r="M29" i="9"/>
  <c r="O28" i="9"/>
  <c r="R28" i="9" s="1"/>
  <c r="F30" i="9"/>
  <c r="G30" i="9"/>
  <c r="H30" i="9"/>
  <c r="I30" i="9"/>
  <c r="N30" i="9" s="1"/>
  <c r="AW26" i="9"/>
  <c r="D31" i="9"/>
  <c r="C32" i="9"/>
  <c r="S28" i="9" l="1"/>
  <c r="Y28" i="9" s="1"/>
  <c r="AB28" i="9" s="1"/>
  <c r="AG30" i="9"/>
  <c r="AF30" i="9"/>
  <c r="AN27" i="9"/>
  <c r="AO27" i="9" s="1"/>
  <c r="AW27" i="9"/>
  <c r="AS28" i="9"/>
  <c r="AT28" i="9" s="1"/>
  <c r="AU28" i="9"/>
  <c r="G31" i="9"/>
  <c r="F31" i="9"/>
  <c r="H31" i="9"/>
  <c r="I31" i="9"/>
  <c r="N31" i="9" s="1"/>
  <c r="D32" i="9"/>
  <c r="C33" i="9"/>
  <c r="AP28" i="9"/>
  <c r="AN28" i="9"/>
  <c r="AO28" i="9" s="1"/>
  <c r="AH29" i="9"/>
  <c r="AK29" i="9" s="1"/>
  <c r="W27" i="9"/>
  <c r="U27" i="9"/>
  <c r="V27" i="9" s="1"/>
  <c r="O29" i="9"/>
  <c r="S29" i="9" s="1"/>
  <c r="Y29" i="9" s="1"/>
  <c r="L30" i="9"/>
  <c r="M30" i="9"/>
  <c r="AE30" i="9"/>
  <c r="T28" i="9" l="1"/>
  <c r="Z28" i="9"/>
  <c r="AA28" i="9" s="1"/>
  <c r="AG31" i="9"/>
  <c r="AF31" i="9"/>
  <c r="R29" i="9"/>
  <c r="T29" i="9" s="1"/>
  <c r="U29" i="9" s="1"/>
  <c r="V29" i="9" s="1"/>
  <c r="G32" i="9"/>
  <c r="F32" i="9"/>
  <c r="H32" i="9"/>
  <c r="I32" i="9"/>
  <c r="N32" i="9" s="1"/>
  <c r="O30" i="9"/>
  <c r="S30" i="9" s="1"/>
  <c r="Y30" i="9" s="1"/>
  <c r="R30" i="9"/>
  <c r="AL29" i="9"/>
  <c r="AR29" i="9" s="1"/>
  <c r="C34" i="9"/>
  <c r="D33" i="9"/>
  <c r="L31" i="9"/>
  <c r="M31" i="9"/>
  <c r="W28" i="9"/>
  <c r="U28" i="9"/>
  <c r="V28" i="9" s="1"/>
  <c r="AE31" i="9"/>
  <c r="AW28" i="9"/>
  <c r="AB29" i="9"/>
  <c r="Z29" i="9"/>
  <c r="AA29" i="9" s="1"/>
  <c r="AH30" i="9"/>
  <c r="AK30" i="9"/>
  <c r="AL30" i="9"/>
  <c r="AR30" i="9" s="1"/>
  <c r="AM30" i="9" l="1"/>
  <c r="AP30" i="9" s="1"/>
  <c r="AG32" i="9"/>
  <c r="AF32" i="9"/>
  <c r="AM29" i="9"/>
  <c r="W29" i="9"/>
  <c r="T30" i="9"/>
  <c r="U30" i="9" s="1"/>
  <c r="V30" i="9" s="1"/>
  <c r="AB30" i="9"/>
  <c r="Z30" i="9"/>
  <c r="AA30" i="9" s="1"/>
  <c r="AU30" i="9"/>
  <c r="AS30" i="9"/>
  <c r="AT30" i="9" s="1"/>
  <c r="AH31" i="9"/>
  <c r="AL31" i="9" s="1"/>
  <c r="AR31" i="9" s="1"/>
  <c r="O31" i="9"/>
  <c r="S31" i="9" s="1"/>
  <c r="Y31" i="9" s="1"/>
  <c r="L32" i="9"/>
  <c r="M32" i="9"/>
  <c r="G33" i="9"/>
  <c r="F33" i="9"/>
  <c r="H33" i="9"/>
  <c r="I33" i="9"/>
  <c r="N33" i="9" s="1"/>
  <c r="D34" i="9"/>
  <c r="C35" i="9"/>
  <c r="AE32" i="9"/>
  <c r="AU29" i="9"/>
  <c r="AW29" i="9" s="1"/>
  <c r="AS29" i="9"/>
  <c r="AT29" i="9" s="1"/>
  <c r="AN30" i="9" l="1"/>
  <c r="AO30" i="9" s="1"/>
  <c r="AG33" i="9"/>
  <c r="AF33" i="9"/>
  <c r="AN29" i="9"/>
  <c r="AO29" i="9" s="1"/>
  <c r="AP29" i="9"/>
  <c r="AK31" i="9"/>
  <c r="AM31" i="9" s="1"/>
  <c r="AN31" i="9" s="1"/>
  <c r="AO31" i="9" s="1"/>
  <c r="R31" i="9"/>
  <c r="T31" i="9" s="1"/>
  <c r="W30" i="9"/>
  <c r="AS31" i="9"/>
  <c r="AT31" i="9" s="1"/>
  <c r="AU31" i="9"/>
  <c r="AH32" i="9"/>
  <c r="AK32" i="9"/>
  <c r="AM32" i="9" s="1"/>
  <c r="AL32" i="9"/>
  <c r="AR32" i="9" s="1"/>
  <c r="L33" i="9"/>
  <c r="M33" i="9"/>
  <c r="AE33" i="9"/>
  <c r="C36" i="9"/>
  <c r="D35" i="9"/>
  <c r="G34" i="9"/>
  <c r="F34" i="9"/>
  <c r="H34" i="9"/>
  <c r="I34" i="9"/>
  <c r="N34" i="9" s="1"/>
  <c r="R32" i="9"/>
  <c r="O32" i="9"/>
  <c r="S32" i="9" s="1"/>
  <c r="Y32" i="9" s="1"/>
  <c r="AW30" i="9"/>
  <c r="AB31" i="9"/>
  <c r="Z31" i="9"/>
  <c r="AA31" i="9" s="1"/>
  <c r="AG34" i="9" l="1"/>
  <c r="AF34" i="9"/>
  <c r="AP31" i="9"/>
  <c r="W31" i="9"/>
  <c r="U31" i="9"/>
  <c r="V31" i="9" s="1"/>
  <c r="T32" i="9"/>
  <c r="W32" i="9" s="1"/>
  <c r="G35" i="9"/>
  <c r="F35" i="9"/>
  <c r="I35" i="9"/>
  <c r="N35" i="9" s="1"/>
  <c r="H35" i="9"/>
  <c r="AE34" i="9"/>
  <c r="AB32" i="9"/>
  <c r="Z32" i="9"/>
  <c r="AA32" i="9" s="1"/>
  <c r="C37" i="9"/>
  <c r="D36" i="9"/>
  <c r="AS32" i="9"/>
  <c r="AT32" i="9" s="1"/>
  <c r="AU32" i="9"/>
  <c r="AP32" i="9"/>
  <c r="AN32" i="9"/>
  <c r="AO32" i="9" s="1"/>
  <c r="AH33" i="9"/>
  <c r="AL33" i="9" s="1"/>
  <c r="AR33" i="9" s="1"/>
  <c r="O33" i="9"/>
  <c r="S33" i="9" s="1"/>
  <c r="Y33" i="9" s="1"/>
  <c r="R33" i="9"/>
  <c r="AW31" i="9"/>
  <c r="L34" i="9"/>
  <c r="M34" i="9"/>
  <c r="AG35" i="9" l="1"/>
  <c r="AF35" i="9"/>
  <c r="AK33" i="9"/>
  <c r="AM33" i="9" s="1"/>
  <c r="AN33" i="9" s="1"/>
  <c r="AO33" i="9" s="1"/>
  <c r="U32" i="9"/>
  <c r="V32" i="9" s="1"/>
  <c r="T33" i="9"/>
  <c r="U33" i="9" s="1"/>
  <c r="V33" i="9" s="1"/>
  <c r="AK34" i="9"/>
  <c r="AH34" i="9"/>
  <c r="AL34" i="9"/>
  <c r="AR34" i="9" s="1"/>
  <c r="AB33" i="9"/>
  <c r="Z33" i="9"/>
  <c r="AA33" i="9" s="1"/>
  <c r="O34" i="9"/>
  <c r="S34" i="9" s="1"/>
  <c r="Y34" i="9" s="1"/>
  <c r="AW32" i="9"/>
  <c r="L35" i="9"/>
  <c r="M35" i="9"/>
  <c r="G36" i="9"/>
  <c r="F36" i="9"/>
  <c r="I36" i="9"/>
  <c r="N36" i="9" s="1"/>
  <c r="H36" i="9"/>
  <c r="AU33" i="9"/>
  <c r="AS33" i="9"/>
  <c r="AT33" i="9" s="1"/>
  <c r="D37" i="9"/>
  <c r="C38" i="9"/>
  <c r="AE35" i="9"/>
  <c r="AG36" i="9" l="1"/>
  <c r="AF36" i="9"/>
  <c r="AM34" i="9"/>
  <c r="AP34" i="9" s="1"/>
  <c r="AP33" i="9"/>
  <c r="W33" i="9"/>
  <c r="AW33" i="9"/>
  <c r="R34" i="9"/>
  <c r="T34" i="9" s="1"/>
  <c r="U34" i="9" s="1"/>
  <c r="V34" i="9" s="1"/>
  <c r="C39" i="9"/>
  <c r="D38" i="9"/>
  <c r="AE36" i="9"/>
  <c r="AB34" i="9"/>
  <c r="Z34" i="9"/>
  <c r="AA34" i="9" s="1"/>
  <c r="G37" i="9"/>
  <c r="F37" i="9"/>
  <c r="H37" i="9"/>
  <c r="I37" i="9"/>
  <c r="N37" i="9" s="1"/>
  <c r="L36" i="9"/>
  <c r="M36" i="9"/>
  <c r="AU34" i="9"/>
  <c r="AS34" i="9"/>
  <c r="AT34" i="9" s="1"/>
  <c r="O35" i="9"/>
  <c r="R35" i="9" s="1"/>
  <c r="S35" i="9"/>
  <c r="Y35" i="9" s="1"/>
  <c r="AH35" i="9"/>
  <c r="AK35" i="9" s="1"/>
  <c r="AL35" i="9" l="1"/>
  <c r="AR35" i="9" s="1"/>
  <c r="AU35" i="9" s="1"/>
  <c r="AG37" i="9"/>
  <c r="AF37" i="9"/>
  <c r="AN34" i="9"/>
  <c r="AO34" i="9" s="1"/>
  <c r="T35" i="9"/>
  <c r="W35" i="9" s="1"/>
  <c r="W34" i="9"/>
  <c r="AW34" i="9"/>
  <c r="O36" i="9"/>
  <c r="S36" i="9" s="1"/>
  <c r="Y36" i="9" s="1"/>
  <c r="R36" i="9"/>
  <c r="AH36" i="9"/>
  <c r="AK36" i="9" s="1"/>
  <c r="M37" i="9"/>
  <c r="L37" i="9"/>
  <c r="AB35" i="9"/>
  <c r="Z35" i="9"/>
  <c r="AA35" i="9" s="1"/>
  <c r="F38" i="9"/>
  <c r="G38" i="9"/>
  <c r="I38" i="9"/>
  <c r="N38" i="9" s="1"/>
  <c r="H38" i="9"/>
  <c r="AE37" i="9"/>
  <c r="D39" i="9"/>
  <c r="C40" i="9"/>
  <c r="AS35" i="9" l="1"/>
  <c r="AT35" i="9" s="1"/>
  <c r="AM35" i="9"/>
  <c r="AN35" i="9" s="1"/>
  <c r="AO35" i="9" s="1"/>
  <c r="AG38" i="9"/>
  <c r="AF38" i="9"/>
  <c r="U35" i="9"/>
  <c r="V35" i="9" s="1"/>
  <c r="AL36" i="9"/>
  <c r="AR36" i="9" s="1"/>
  <c r="AS36" i="9" s="1"/>
  <c r="AT36" i="9" s="1"/>
  <c r="D40" i="9"/>
  <c r="C41" i="9"/>
  <c r="AE38" i="9"/>
  <c r="G39" i="9"/>
  <c r="F39" i="9"/>
  <c r="H39" i="9"/>
  <c r="I39" i="9"/>
  <c r="N39" i="9" s="1"/>
  <c r="AH37" i="9"/>
  <c r="AL37" i="9" s="1"/>
  <c r="AR37" i="9" s="1"/>
  <c r="AK37" i="9"/>
  <c r="T36" i="9"/>
  <c r="O37" i="9"/>
  <c r="R37" i="9" s="1"/>
  <c r="AB36" i="9"/>
  <c r="Z36" i="9"/>
  <c r="AA36" i="9" s="1"/>
  <c r="L38" i="9"/>
  <c r="M38" i="9"/>
  <c r="AW35" i="9"/>
  <c r="AP35" i="9" l="1"/>
  <c r="AM37" i="9"/>
  <c r="AN37" i="9" s="1"/>
  <c r="AO37" i="9" s="1"/>
  <c r="AG39" i="9"/>
  <c r="AF39" i="9"/>
  <c r="AM36" i="9"/>
  <c r="S37" i="9"/>
  <c r="Y37" i="9" s="1"/>
  <c r="AB37" i="9" s="1"/>
  <c r="AU36" i="9"/>
  <c r="AW36" i="9" s="1"/>
  <c r="AE39" i="9"/>
  <c r="U36" i="9"/>
  <c r="V36" i="9" s="1"/>
  <c r="W36" i="9"/>
  <c r="AH38" i="9"/>
  <c r="AK38" i="9" s="1"/>
  <c r="AU37" i="9"/>
  <c r="AS37" i="9"/>
  <c r="AT37" i="9" s="1"/>
  <c r="AP37" i="9"/>
  <c r="C42" i="9"/>
  <c r="D41" i="9"/>
  <c r="G40" i="9"/>
  <c r="F40" i="9"/>
  <c r="I40" i="9"/>
  <c r="N40" i="9" s="1"/>
  <c r="H40" i="9"/>
  <c r="O38" i="9"/>
  <c r="S38" i="9" s="1"/>
  <c r="Y38" i="9" s="1"/>
  <c r="M39" i="9"/>
  <c r="L39" i="9"/>
  <c r="AG40" i="9" l="1"/>
  <c r="AF40" i="9"/>
  <c r="AP36" i="9"/>
  <c r="AN36" i="9"/>
  <c r="AO36" i="9" s="1"/>
  <c r="R38" i="9"/>
  <c r="T38" i="9" s="1"/>
  <c r="Z37" i="9"/>
  <c r="AA37" i="9" s="1"/>
  <c r="T37" i="9"/>
  <c r="AL38" i="9"/>
  <c r="AR38" i="9" s="1"/>
  <c r="D42" i="9"/>
  <c r="C43" i="9"/>
  <c r="Z38" i="9"/>
  <c r="AA38" i="9" s="1"/>
  <c r="AB38" i="9"/>
  <c r="AH39" i="9"/>
  <c r="AL39" i="9" s="1"/>
  <c r="AR39" i="9" s="1"/>
  <c r="F41" i="9"/>
  <c r="G41" i="9"/>
  <c r="H41" i="9"/>
  <c r="I41" i="9"/>
  <c r="N41" i="9" s="1"/>
  <c r="L40" i="9"/>
  <c r="M40" i="9"/>
  <c r="R39" i="9"/>
  <c r="O39" i="9"/>
  <c r="S39" i="9" s="1"/>
  <c r="Y39" i="9" s="1"/>
  <c r="AW37" i="9"/>
  <c r="AE40" i="9"/>
  <c r="AG41" i="9" l="1"/>
  <c r="AF41" i="9"/>
  <c r="AM38" i="9"/>
  <c r="AK39" i="9"/>
  <c r="AM39" i="9" s="1"/>
  <c r="AN39" i="9" s="1"/>
  <c r="AO39" i="9" s="1"/>
  <c r="W37" i="9"/>
  <c r="U37" i="9"/>
  <c r="V37" i="9" s="1"/>
  <c r="AU39" i="9"/>
  <c r="AS39" i="9"/>
  <c r="AT39" i="9" s="1"/>
  <c r="AB39" i="9"/>
  <c r="Z39" i="9"/>
  <c r="AA39" i="9" s="1"/>
  <c r="O40" i="9"/>
  <c r="S40" i="9" s="1"/>
  <c r="Y40" i="9" s="1"/>
  <c r="AH40" i="9"/>
  <c r="AL40" i="9" s="1"/>
  <c r="AR40" i="9" s="1"/>
  <c r="T39" i="9"/>
  <c r="M41" i="9"/>
  <c r="L41" i="9"/>
  <c r="C44" i="9"/>
  <c r="D43" i="9"/>
  <c r="AE41" i="9"/>
  <c r="G42" i="9"/>
  <c r="F42" i="9"/>
  <c r="I42" i="9"/>
  <c r="N42" i="9" s="1"/>
  <c r="H42" i="9"/>
  <c r="W38" i="9"/>
  <c r="U38" i="9"/>
  <c r="V38" i="9" s="1"/>
  <c r="AU38" i="9"/>
  <c r="AW38" i="9" s="1"/>
  <c r="AS38" i="9"/>
  <c r="AT38" i="9" s="1"/>
  <c r="AG42" i="9" l="1"/>
  <c r="AF42" i="9"/>
  <c r="AN38" i="9"/>
  <c r="AO38" i="9" s="1"/>
  <c r="AP38" i="9"/>
  <c r="AP39" i="9"/>
  <c r="AK40" i="9"/>
  <c r="AM40" i="9" s="1"/>
  <c r="AP40" i="9" s="1"/>
  <c r="R40" i="9"/>
  <c r="T40" i="9" s="1"/>
  <c r="AW39" i="9"/>
  <c r="AH41" i="9"/>
  <c r="AK41" i="9"/>
  <c r="AL41" i="9"/>
  <c r="AR41" i="9" s="1"/>
  <c r="AS40" i="9"/>
  <c r="AT40" i="9" s="1"/>
  <c r="AU40" i="9"/>
  <c r="G43" i="9"/>
  <c r="F43" i="9"/>
  <c r="H43" i="9"/>
  <c r="I43" i="9"/>
  <c r="N43" i="9" s="1"/>
  <c r="Z40" i="9"/>
  <c r="AA40" i="9" s="1"/>
  <c r="AB40" i="9"/>
  <c r="C45" i="9"/>
  <c r="D44" i="9"/>
  <c r="W39" i="9"/>
  <c r="U39" i="9"/>
  <c r="V39" i="9" s="1"/>
  <c r="L42" i="9"/>
  <c r="M42" i="9"/>
  <c r="O41" i="9"/>
  <c r="S41" i="9" s="1"/>
  <c r="Y41" i="9" s="1"/>
  <c r="AE42" i="9"/>
  <c r="AM41" i="9" l="1"/>
  <c r="R41" i="9"/>
  <c r="T41" i="9" s="1"/>
  <c r="AG43" i="9"/>
  <c r="AF43" i="9"/>
  <c r="AW40" i="9"/>
  <c r="AN40" i="9"/>
  <c r="AO40" i="9" s="1"/>
  <c r="AB41" i="9"/>
  <c r="Z41" i="9"/>
  <c r="AA41" i="9" s="1"/>
  <c r="M43" i="9"/>
  <c r="L43" i="9"/>
  <c r="W40" i="9"/>
  <c r="U40" i="9"/>
  <c r="V40" i="9" s="1"/>
  <c r="AE43" i="9"/>
  <c r="AL42" i="9"/>
  <c r="AR42" i="9" s="1"/>
  <c r="AH42" i="9"/>
  <c r="AK42" i="9"/>
  <c r="AM42" i="9" s="1"/>
  <c r="G44" i="9"/>
  <c r="F44" i="9"/>
  <c r="I44" i="9"/>
  <c r="N44" i="9" s="1"/>
  <c r="H44" i="9"/>
  <c r="D45" i="9"/>
  <c r="C46" i="9"/>
  <c r="AU41" i="9"/>
  <c r="AW41" i="9" s="1"/>
  <c r="AS41" i="9"/>
  <c r="AT41" i="9" s="1"/>
  <c r="AN41" i="9"/>
  <c r="AO41" i="9" s="1"/>
  <c r="AP41" i="9"/>
  <c r="O42" i="9"/>
  <c r="S42" i="9" s="1"/>
  <c r="Y42" i="9" s="1"/>
  <c r="AG44" i="9" l="1"/>
  <c r="AF44" i="9"/>
  <c r="R42" i="9"/>
  <c r="T42" i="9" s="1"/>
  <c r="AH43" i="9"/>
  <c r="AK43" i="9" s="1"/>
  <c r="L44" i="9"/>
  <c r="M44" i="9"/>
  <c r="Z42" i="9"/>
  <c r="AA42" i="9" s="1"/>
  <c r="AB42" i="9"/>
  <c r="G45" i="9"/>
  <c r="F45" i="9"/>
  <c r="H45" i="9"/>
  <c r="I45" i="9"/>
  <c r="N45" i="9" s="1"/>
  <c r="AE44" i="9"/>
  <c r="O43" i="9"/>
  <c r="R43" i="9" s="1"/>
  <c r="AP42" i="9"/>
  <c r="AN42" i="9"/>
  <c r="AO42" i="9" s="1"/>
  <c r="U41" i="9"/>
  <c r="V41" i="9" s="1"/>
  <c r="W41" i="9"/>
  <c r="C47" i="9"/>
  <c r="D46" i="9"/>
  <c r="AU42" i="9"/>
  <c r="AS42" i="9"/>
  <c r="AT42" i="9" s="1"/>
  <c r="AG45" i="9" l="1"/>
  <c r="AF45" i="9"/>
  <c r="AW42" i="9"/>
  <c r="S43" i="9"/>
  <c r="Y43" i="9" s="1"/>
  <c r="AB43" i="9" s="1"/>
  <c r="AE45" i="9"/>
  <c r="F46" i="9"/>
  <c r="G46" i="9"/>
  <c r="H46" i="9"/>
  <c r="I46" i="9"/>
  <c r="N46" i="9" s="1"/>
  <c r="D47" i="9"/>
  <c r="C48" i="9"/>
  <c r="W42" i="9"/>
  <c r="U42" i="9"/>
  <c r="V42" i="9" s="1"/>
  <c r="O44" i="9"/>
  <c r="S44" i="9" s="1"/>
  <c r="Y44" i="9" s="1"/>
  <c r="AL43" i="9"/>
  <c r="AR43" i="9" s="1"/>
  <c r="AH44" i="9"/>
  <c r="AK44" i="9" s="1"/>
  <c r="L45" i="9"/>
  <c r="M45" i="9"/>
  <c r="AG46" i="9" l="1"/>
  <c r="AF46" i="9"/>
  <c r="AM43" i="9"/>
  <c r="AL44" i="9"/>
  <c r="AR44" i="9" s="1"/>
  <c r="AU44" i="9" s="1"/>
  <c r="R44" i="9"/>
  <c r="T44" i="9" s="1"/>
  <c r="T43" i="9"/>
  <c r="W43" i="9" s="1"/>
  <c r="Z43" i="9"/>
  <c r="AA43" i="9" s="1"/>
  <c r="Z44" i="9"/>
  <c r="AA44" i="9" s="1"/>
  <c r="AB44" i="9"/>
  <c r="L46" i="9"/>
  <c r="M46" i="9"/>
  <c r="AE46" i="9"/>
  <c r="AU43" i="9"/>
  <c r="AW43" i="9" s="1"/>
  <c r="AS43" i="9"/>
  <c r="AT43" i="9" s="1"/>
  <c r="O45" i="9"/>
  <c r="R45" i="9" s="1"/>
  <c r="AH45" i="9"/>
  <c r="AK45" i="9" s="1"/>
  <c r="D48" i="9"/>
  <c r="C49" i="9"/>
  <c r="G47" i="9"/>
  <c r="F47" i="9"/>
  <c r="H47" i="9"/>
  <c r="I47" i="9"/>
  <c r="N47" i="9" s="1"/>
  <c r="AG47" i="9" l="1"/>
  <c r="AF47" i="9"/>
  <c r="AN43" i="9"/>
  <c r="AO43" i="9" s="1"/>
  <c r="AP43" i="9"/>
  <c r="AM44" i="9"/>
  <c r="AS44" i="9"/>
  <c r="AT44" i="9" s="1"/>
  <c r="U43" i="9"/>
  <c r="V43" i="9" s="1"/>
  <c r="W44" i="9"/>
  <c r="U44" i="9"/>
  <c r="V44" i="9" s="1"/>
  <c r="AL45" i="9"/>
  <c r="AR45" i="9" s="1"/>
  <c r="AU45" i="9" s="1"/>
  <c r="AH46" i="9"/>
  <c r="AL46" i="9" s="1"/>
  <c r="AR46" i="9" s="1"/>
  <c r="AE47" i="9"/>
  <c r="AW44" i="9"/>
  <c r="C50" i="9"/>
  <c r="D49" i="9"/>
  <c r="S45" i="9"/>
  <c r="Y45" i="9" s="1"/>
  <c r="G48" i="9"/>
  <c r="F48" i="9"/>
  <c r="I48" i="9"/>
  <c r="N48" i="9" s="1"/>
  <c r="H48" i="9"/>
  <c r="O46" i="9"/>
  <c r="R46" i="9" s="1"/>
  <c r="M47" i="9"/>
  <c r="L47" i="9"/>
  <c r="AG48" i="9" l="1"/>
  <c r="AF48" i="9"/>
  <c r="AP44" i="9"/>
  <c r="AN44" i="9"/>
  <c r="AO44" i="9" s="1"/>
  <c r="AM45" i="9"/>
  <c r="S46" i="9"/>
  <c r="Y46" i="9" s="1"/>
  <c r="AB46" i="9" s="1"/>
  <c r="AK46" i="9"/>
  <c r="AM46" i="9" s="1"/>
  <c r="AP46" i="9" s="1"/>
  <c r="AS45" i="9"/>
  <c r="AT45" i="9" s="1"/>
  <c r="AU46" i="9"/>
  <c r="AS46" i="9"/>
  <c r="AT46" i="9" s="1"/>
  <c r="L48" i="9"/>
  <c r="M48" i="9"/>
  <c r="AH47" i="9"/>
  <c r="AL47" i="9" s="1"/>
  <c r="AR47" i="9" s="1"/>
  <c r="O47" i="9"/>
  <c r="S47" i="9" s="1"/>
  <c r="Y47" i="9" s="1"/>
  <c r="AE48" i="9"/>
  <c r="AB45" i="9"/>
  <c r="AW45" i="9" s="1"/>
  <c r="Z45" i="9"/>
  <c r="AA45" i="9" s="1"/>
  <c r="G49" i="9"/>
  <c r="F49" i="9"/>
  <c r="H49" i="9"/>
  <c r="I49" i="9"/>
  <c r="N49" i="9" s="1"/>
  <c r="D50" i="9"/>
  <c r="C51" i="9"/>
  <c r="T45" i="9"/>
  <c r="AG49" i="9" l="1"/>
  <c r="AF49" i="9"/>
  <c r="AN45" i="9"/>
  <c r="AO45" i="9" s="1"/>
  <c r="AP45" i="9"/>
  <c r="T46" i="9"/>
  <c r="W46" i="9" s="1"/>
  <c r="Z46" i="9"/>
  <c r="AA46" i="9" s="1"/>
  <c r="AN46" i="9"/>
  <c r="AO46" i="9" s="1"/>
  <c r="R47" i="9"/>
  <c r="T47" i="9" s="1"/>
  <c r="AU47" i="9"/>
  <c r="AS47" i="9"/>
  <c r="AT47" i="9" s="1"/>
  <c r="AH48" i="9"/>
  <c r="AK48" i="9" s="1"/>
  <c r="AL48" i="9"/>
  <c r="AR48" i="9" s="1"/>
  <c r="AK47" i="9"/>
  <c r="AM47" i="9" s="1"/>
  <c r="O48" i="9"/>
  <c r="S48" i="9" s="1"/>
  <c r="Y48" i="9" s="1"/>
  <c r="L49" i="9"/>
  <c r="M49" i="9"/>
  <c r="U45" i="9"/>
  <c r="V45" i="9" s="1"/>
  <c r="W45" i="9"/>
  <c r="AB47" i="9"/>
  <c r="Z47" i="9"/>
  <c r="AA47" i="9" s="1"/>
  <c r="C52" i="9"/>
  <c r="D51" i="9"/>
  <c r="AW46" i="9"/>
  <c r="AE49" i="9"/>
  <c r="G50" i="9"/>
  <c r="F50" i="9"/>
  <c r="H50" i="9"/>
  <c r="I50" i="9"/>
  <c r="N50" i="9" s="1"/>
  <c r="AG50" i="9" l="1"/>
  <c r="AF50" i="9"/>
  <c r="AM48" i="9"/>
  <c r="AP48" i="9" s="1"/>
  <c r="U46" i="9"/>
  <c r="V46" i="9" s="1"/>
  <c r="W47" i="9"/>
  <c r="U47" i="9"/>
  <c r="V47" i="9" s="1"/>
  <c r="Z48" i="9"/>
  <c r="AA48" i="9" s="1"/>
  <c r="AB48" i="9"/>
  <c r="R48" i="9"/>
  <c r="T48" i="9" s="1"/>
  <c r="AE50" i="9"/>
  <c r="AH49" i="9"/>
  <c r="AK49" i="9" s="1"/>
  <c r="AP47" i="9"/>
  <c r="AN47" i="9"/>
  <c r="AO47" i="9" s="1"/>
  <c r="C53" i="9"/>
  <c r="D52" i="9"/>
  <c r="R49" i="9"/>
  <c r="S49" i="9"/>
  <c r="Y49" i="9" s="1"/>
  <c r="O49" i="9"/>
  <c r="AS48" i="9"/>
  <c r="AT48" i="9" s="1"/>
  <c r="AU48" i="9"/>
  <c r="L50" i="9"/>
  <c r="M50" i="9"/>
  <c r="G51" i="9"/>
  <c r="F51" i="9"/>
  <c r="H51" i="9"/>
  <c r="I51" i="9"/>
  <c r="N51" i="9" s="1"/>
  <c r="AW47" i="9"/>
  <c r="AG51" i="9" l="1"/>
  <c r="AF51" i="9"/>
  <c r="AN48" i="9"/>
  <c r="AO48" i="9" s="1"/>
  <c r="AW48" i="9"/>
  <c r="T49" i="9"/>
  <c r="AH50" i="9"/>
  <c r="AL50" i="9" s="1"/>
  <c r="AR50" i="9" s="1"/>
  <c r="AE51" i="9"/>
  <c r="G52" i="9"/>
  <c r="F52" i="9"/>
  <c r="I52" i="9"/>
  <c r="N52" i="9" s="1"/>
  <c r="H52" i="9"/>
  <c r="W48" i="9"/>
  <c r="U48" i="9"/>
  <c r="V48" i="9" s="1"/>
  <c r="D53" i="9"/>
  <c r="C54" i="9"/>
  <c r="AB49" i="9"/>
  <c r="Z49" i="9"/>
  <c r="AA49" i="9" s="1"/>
  <c r="O50" i="9"/>
  <c r="S50" i="9" s="1"/>
  <c r="Y50" i="9" s="1"/>
  <c r="R50" i="9"/>
  <c r="AL49" i="9"/>
  <c r="AR49" i="9" s="1"/>
  <c r="M51" i="9"/>
  <c r="L51" i="9"/>
  <c r="AG52" i="9" l="1"/>
  <c r="AF52" i="9"/>
  <c r="AM49" i="9"/>
  <c r="AB50" i="9"/>
  <c r="Z50" i="9"/>
  <c r="AA50" i="9" s="1"/>
  <c r="AU50" i="9"/>
  <c r="AS50" i="9"/>
  <c r="AT50" i="9" s="1"/>
  <c r="AK50" i="9"/>
  <c r="AM50" i="9" s="1"/>
  <c r="O51" i="9"/>
  <c r="S51" i="9" s="1"/>
  <c r="Y51" i="9" s="1"/>
  <c r="C55" i="9"/>
  <c r="D54" i="9"/>
  <c r="AH51" i="9"/>
  <c r="AK51" i="9" s="1"/>
  <c r="G53" i="9"/>
  <c r="F53" i="9"/>
  <c r="H53" i="9"/>
  <c r="I53" i="9"/>
  <c r="N53" i="9" s="1"/>
  <c r="L52" i="9"/>
  <c r="M52" i="9"/>
  <c r="AU49" i="9"/>
  <c r="AW49" i="9" s="1"/>
  <c r="AS49" i="9"/>
  <c r="AT49" i="9" s="1"/>
  <c r="T50" i="9"/>
  <c r="U49" i="9"/>
  <c r="V49" i="9" s="1"/>
  <c r="W49" i="9"/>
  <c r="AE52" i="9"/>
  <c r="AG53" i="9" l="1"/>
  <c r="AF53" i="9"/>
  <c r="AN49" i="9"/>
  <c r="AO49" i="9" s="1"/>
  <c r="AP49" i="9"/>
  <c r="AL51" i="9"/>
  <c r="AR51" i="9" s="1"/>
  <c r="AU51" i="9" s="1"/>
  <c r="R51" i="9"/>
  <c r="T51" i="9" s="1"/>
  <c r="AB51" i="9"/>
  <c r="Z51" i="9"/>
  <c r="AA51" i="9" s="1"/>
  <c r="L53" i="9"/>
  <c r="M53" i="9"/>
  <c r="AP50" i="9"/>
  <c r="AN50" i="9"/>
  <c r="AO50" i="9" s="1"/>
  <c r="AW50" i="9"/>
  <c r="W50" i="9"/>
  <c r="U50" i="9"/>
  <c r="V50" i="9" s="1"/>
  <c r="AE53" i="9"/>
  <c r="AH52" i="9"/>
  <c r="AK52" i="9" s="1"/>
  <c r="R52" i="9"/>
  <c r="O52" i="9"/>
  <c r="S52" i="9"/>
  <c r="Y52" i="9" s="1"/>
  <c r="F54" i="9"/>
  <c r="G54" i="9"/>
  <c r="H54" i="9"/>
  <c r="I54" i="9"/>
  <c r="N54" i="9" s="1"/>
  <c r="D55" i="9"/>
  <c r="C56" i="9"/>
  <c r="AG54" i="9" l="1"/>
  <c r="AF54" i="9"/>
  <c r="AM51" i="9"/>
  <c r="AS51" i="9"/>
  <c r="AT51" i="9" s="1"/>
  <c r="AW51" i="9"/>
  <c r="Z52" i="9"/>
  <c r="AA52" i="9" s="1"/>
  <c r="AB52" i="9"/>
  <c r="L54" i="9"/>
  <c r="M54" i="9"/>
  <c r="AE54" i="9"/>
  <c r="AH53" i="9"/>
  <c r="AK53" i="9"/>
  <c r="AM53" i="9" s="1"/>
  <c r="AL53" i="9"/>
  <c r="AR53" i="9" s="1"/>
  <c r="W51" i="9"/>
  <c r="U51" i="9"/>
  <c r="V51" i="9" s="1"/>
  <c r="D56" i="9"/>
  <c r="C57" i="9"/>
  <c r="T52" i="9"/>
  <c r="G55" i="9"/>
  <c r="F55" i="9"/>
  <c r="H55" i="9"/>
  <c r="I55" i="9"/>
  <c r="N55" i="9" s="1"/>
  <c r="AL52" i="9"/>
  <c r="AR52" i="9" s="1"/>
  <c r="S53" i="9"/>
  <c r="Y53" i="9" s="1"/>
  <c r="O53" i="9"/>
  <c r="R53" i="9" s="1"/>
  <c r="AG55" i="9" l="1"/>
  <c r="AF55" i="9"/>
  <c r="AN51" i="9"/>
  <c r="AO51" i="9" s="1"/>
  <c r="AP51" i="9"/>
  <c r="AM52" i="9"/>
  <c r="T53" i="9"/>
  <c r="W52" i="9"/>
  <c r="U52" i="9"/>
  <c r="V52" i="9" s="1"/>
  <c r="AH54" i="9"/>
  <c r="AL54" i="9"/>
  <c r="AR54" i="9" s="1"/>
  <c r="AK54" i="9"/>
  <c r="AS52" i="9"/>
  <c r="AT52" i="9" s="1"/>
  <c r="AU52" i="9"/>
  <c r="AW52" i="9" s="1"/>
  <c r="O54" i="9"/>
  <c r="S54" i="9"/>
  <c r="Y54" i="9" s="1"/>
  <c r="R54" i="9"/>
  <c r="AB53" i="9"/>
  <c r="Z53" i="9"/>
  <c r="AA53" i="9" s="1"/>
  <c r="AU53" i="9"/>
  <c r="AW53" i="9" s="1"/>
  <c r="AS53" i="9"/>
  <c r="AT53" i="9" s="1"/>
  <c r="U53" i="9"/>
  <c r="V53" i="9" s="1"/>
  <c r="W53" i="9"/>
  <c r="G56" i="9"/>
  <c r="F56" i="9"/>
  <c r="I56" i="9"/>
  <c r="N56" i="9" s="1"/>
  <c r="H56" i="9"/>
  <c r="L55" i="9"/>
  <c r="M55" i="9"/>
  <c r="C58" i="9"/>
  <c r="D57" i="9"/>
  <c r="AN53" i="9"/>
  <c r="AO53" i="9" s="1"/>
  <c r="AP53" i="9"/>
  <c r="AE55" i="9"/>
  <c r="AG56" i="9" l="1"/>
  <c r="AF56" i="9"/>
  <c r="AP52" i="9"/>
  <c r="AN52" i="9"/>
  <c r="AO52" i="9" s="1"/>
  <c r="AM54" i="9"/>
  <c r="AP54" i="9" s="1"/>
  <c r="AB54" i="9"/>
  <c r="Z54" i="9"/>
  <c r="AA54" i="9" s="1"/>
  <c r="G57" i="9"/>
  <c r="F57" i="9"/>
  <c r="I57" i="9"/>
  <c r="N57" i="9" s="1"/>
  <c r="H57" i="9"/>
  <c r="O55" i="9"/>
  <c r="S55" i="9" s="1"/>
  <c r="Y55" i="9" s="1"/>
  <c r="AU54" i="9"/>
  <c r="AS54" i="9"/>
  <c r="AT54" i="9" s="1"/>
  <c r="AK55" i="9"/>
  <c r="AH55" i="9"/>
  <c r="AL55" i="9" s="1"/>
  <c r="AR55" i="9" s="1"/>
  <c r="M56" i="9"/>
  <c r="L56" i="9"/>
  <c r="D58" i="9"/>
  <c r="C59" i="9"/>
  <c r="T54" i="9"/>
  <c r="AE56" i="9"/>
  <c r="AG57" i="9" l="1"/>
  <c r="AF57" i="9"/>
  <c r="AM55" i="9"/>
  <c r="AP55" i="9" s="1"/>
  <c r="AN54" i="9"/>
  <c r="AO54" i="9" s="1"/>
  <c r="AW54" i="9"/>
  <c r="AB55" i="9"/>
  <c r="Z55" i="9"/>
  <c r="AA55" i="9" s="1"/>
  <c r="AU55" i="9"/>
  <c r="AS55" i="9"/>
  <c r="AT55" i="9" s="1"/>
  <c r="R55" i="9"/>
  <c r="T55" i="9" s="1"/>
  <c r="L57" i="9"/>
  <c r="M57" i="9"/>
  <c r="W54" i="9"/>
  <c r="U54" i="9"/>
  <c r="V54" i="9" s="1"/>
  <c r="AH56" i="9"/>
  <c r="AL56" i="9"/>
  <c r="AR56" i="9" s="1"/>
  <c r="AK56" i="9"/>
  <c r="C60" i="9"/>
  <c r="D59" i="9"/>
  <c r="G58" i="9"/>
  <c r="F58" i="9"/>
  <c r="H58" i="9"/>
  <c r="I58" i="9"/>
  <c r="N58" i="9" s="1"/>
  <c r="AE57" i="9"/>
  <c r="R56" i="9"/>
  <c r="T56" i="9" s="1"/>
  <c r="S56" i="9"/>
  <c r="Y56" i="9" s="1"/>
  <c r="O56" i="9"/>
  <c r="AM56" i="9" l="1"/>
  <c r="AP56" i="9" s="1"/>
  <c r="AG58" i="9"/>
  <c r="AF58" i="9"/>
  <c r="AN55" i="9"/>
  <c r="AO55" i="9" s="1"/>
  <c r="AW55" i="9"/>
  <c r="O57" i="9"/>
  <c r="S57" i="9" s="1"/>
  <c r="Y57" i="9" s="1"/>
  <c r="W55" i="9"/>
  <c r="U55" i="9"/>
  <c r="V55" i="9" s="1"/>
  <c r="AU56" i="9"/>
  <c r="AS56" i="9"/>
  <c r="AT56" i="9" s="1"/>
  <c r="AB56" i="9"/>
  <c r="Z56" i="9"/>
  <c r="AA56" i="9" s="1"/>
  <c r="AH57" i="9"/>
  <c r="AK57" i="9" s="1"/>
  <c r="AL57" i="9"/>
  <c r="AR57" i="9" s="1"/>
  <c r="L58" i="9"/>
  <c r="M58" i="9"/>
  <c r="W56" i="9"/>
  <c r="U56" i="9"/>
  <c r="V56" i="9" s="1"/>
  <c r="C61" i="9"/>
  <c r="D60" i="9"/>
  <c r="G59" i="9"/>
  <c r="F59" i="9"/>
  <c r="H59" i="9"/>
  <c r="I59" i="9"/>
  <c r="N59" i="9" s="1"/>
  <c r="AE58" i="9"/>
  <c r="AN56" i="9" l="1"/>
  <c r="AO56" i="9" s="1"/>
  <c r="AG59" i="9"/>
  <c r="AF59" i="9"/>
  <c r="AM57" i="9"/>
  <c r="AP57" i="9" s="1"/>
  <c r="R57" i="9"/>
  <c r="T57" i="9" s="1"/>
  <c r="Z57" i="9"/>
  <c r="AA57" i="9" s="1"/>
  <c r="AB57" i="9"/>
  <c r="AU57" i="9"/>
  <c r="AS57" i="9"/>
  <c r="AT57" i="9" s="1"/>
  <c r="G60" i="9"/>
  <c r="F60" i="9"/>
  <c r="I60" i="9"/>
  <c r="N60" i="9" s="1"/>
  <c r="H60" i="9"/>
  <c r="D61" i="9"/>
  <c r="C62" i="9"/>
  <c r="AW56" i="9"/>
  <c r="M59" i="9"/>
  <c r="L59" i="9"/>
  <c r="R58" i="9"/>
  <c r="O58" i="9"/>
  <c r="S58" i="9" s="1"/>
  <c r="Y58" i="9" s="1"/>
  <c r="AE59" i="9"/>
  <c r="AH58" i="9"/>
  <c r="AL58" i="9" s="1"/>
  <c r="AR58" i="9" s="1"/>
  <c r="AK58" i="9"/>
  <c r="AM58" i="9" l="1"/>
  <c r="AP58" i="9" s="1"/>
  <c r="AG60" i="9"/>
  <c r="AF60" i="9"/>
  <c r="AN57" i="9"/>
  <c r="AO57" i="9" s="1"/>
  <c r="AW57" i="9"/>
  <c r="AB58" i="9"/>
  <c r="Z58" i="9"/>
  <c r="AA58" i="9" s="1"/>
  <c r="AU58" i="9"/>
  <c r="AS58" i="9"/>
  <c r="AT58" i="9" s="1"/>
  <c r="O59" i="9"/>
  <c r="R59" i="9" s="1"/>
  <c r="AE60" i="9"/>
  <c r="W57" i="9"/>
  <c r="U57" i="9"/>
  <c r="V57" i="9" s="1"/>
  <c r="T58" i="9"/>
  <c r="AH59" i="9"/>
  <c r="AL59" i="9" s="1"/>
  <c r="AR59" i="9" s="1"/>
  <c r="AK59" i="9"/>
  <c r="C63" i="9"/>
  <c r="D62" i="9"/>
  <c r="L60" i="9"/>
  <c r="M60" i="9"/>
  <c r="G61" i="9"/>
  <c r="F61" i="9"/>
  <c r="H61" i="9"/>
  <c r="I61" i="9"/>
  <c r="N61" i="9" s="1"/>
  <c r="AN58" i="9" l="1"/>
  <c r="AO58" i="9" s="1"/>
  <c r="AG61" i="9"/>
  <c r="AF61" i="9"/>
  <c r="AM59" i="9"/>
  <c r="AP59" i="9" s="1"/>
  <c r="AW58" i="9"/>
  <c r="S59" i="9"/>
  <c r="Y59" i="9" s="1"/>
  <c r="Z59" i="9" s="1"/>
  <c r="AA59" i="9" s="1"/>
  <c r="AU59" i="9"/>
  <c r="AS59" i="9"/>
  <c r="AT59" i="9" s="1"/>
  <c r="W58" i="9"/>
  <c r="U58" i="9"/>
  <c r="V58" i="9" s="1"/>
  <c r="AE61" i="9"/>
  <c r="L61" i="9"/>
  <c r="M61" i="9"/>
  <c r="AH60" i="9"/>
  <c r="AK60" i="9" s="1"/>
  <c r="AM60" i="9" s="1"/>
  <c r="AL60" i="9"/>
  <c r="AR60" i="9" s="1"/>
  <c r="D63" i="9"/>
  <c r="C64" i="9"/>
  <c r="R60" i="9"/>
  <c r="O60" i="9"/>
  <c r="S60" i="9"/>
  <c r="Y60" i="9" s="1"/>
  <c r="F62" i="9"/>
  <c r="G62" i="9"/>
  <c r="H62" i="9"/>
  <c r="I62" i="9"/>
  <c r="N62" i="9" s="1"/>
  <c r="AN59" i="9" l="1"/>
  <c r="AO59" i="9" s="1"/>
  <c r="AG62" i="9"/>
  <c r="AF62" i="9"/>
  <c r="AB59" i="9"/>
  <c r="T59" i="9"/>
  <c r="AP60" i="9"/>
  <c r="AN60" i="9"/>
  <c r="AO60" i="9" s="1"/>
  <c r="L62" i="9"/>
  <c r="M62" i="9"/>
  <c r="AE62" i="9"/>
  <c r="Z60" i="9"/>
  <c r="AA60" i="9" s="1"/>
  <c r="AB60" i="9"/>
  <c r="R61" i="9"/>
  <c r="O61" i="9"/>
  <c r="S61" i="9" s="1"/>
  <c r="Y61" i="9" s="1"/>
  <c r="AH61" i="9"/>
  <c r="AK61" i="9"/>
  <c r="AM61" i="9" s="1"/>
  <c r="AL61" i="9"/>
  <c r="AR61" i="9" s="1"/>
  <c r="G63" i="9"/>
  <c r="F63" i="9"/>
  <c r="H63" i="9"/>
  <c r="I63" i="9"/>
  <c r="N63" i="9" s="1"/>
  <c r="T60" i="9"/>
  <c r="D64" i="9"/>
  <c r="C65" i="9"/>
  <c r="AW59" i="9"/>
  <c r="AS60" i="9"/>
  <c r="AT60" i="9" s="1"/>
  <c r="AU60" i="9"/>
  <c r="AG63" i="9" l="1"/>
  <c r="AF63" i="9"/>
  <c r="W59" i="9"/>
  <c r="U59" i="9"/>
  <c r="V59" i="9" s="1"/>
  <c r="AB61" i="9"/>
  <c r="Z61" i="9"/>
  <c r="AA61" i="9" s="1"/>
  <c r="AS61" i="9"/>
  <c r="AT61" i="9" s="1"/>
  <c r="AU61" i="9"/>
  <c r="AH62" i="9"/>
  <c r="AL62" i="9" s="1"/>
  <c r="AR62" i="9" s="1"/>
  <c r="AK62" i="9"/>
  <c r="AM62" i="9" s="1"/>
  <c r="C66" i="9"/>
  <c r="D65" i="9"/>
  <c r="M63" i="9"/>
  <c r="L63" i="9"/>
  <c r="AW60" i="9"/>
  <c r="AE63" i="9"/>
  <c r="AN61" i="9"/>
  <c r="AO61" i="9" s="1"/>
  <c r="AP61" i="9"/>
  <c r="G64" i="9"/>
  <c r="F64" i="9"/>
  <c r="I64" i="9"/>
  <c r="N64" i="9" s="1"/>
  <c r="H64" i="9"/>
  <c r="W60" i="9"/>
  <c r="U60" i="9"/>
  <c r="V60" i="9" s="1"/>
  <c r="S62" i="9"/>
  <c r="Y62" i="9" s="1"/>
  <c r="R62" i="9"/>
  <c r="O62" i="9"/>
  <c r="T61" i="9"/>
  <c r="AG64" i="9" l="1"/>
  <c r="AF64" i="9"/>
  <c r="AW61" i="9"/>
  <c r="T62" i="9"/>
  <c r="U62" i="9" s="1"/>
  <c r="V62" i="9" s="1"/>
  <c r="AU62" i="9"/>
  <c r="AS62" i="9"/>
  <c r="AT62" i="9" s="1"/>
  <c r="AP62" i="9"/>
  <c r="AN62" i="9"/>
  <c r="AO62" i="9" s="1"/>
  <c r="L64" i="9"/>
  <c r="M64" i="9"/>
  <c r="O63" i="9"/>
  <c r="S63" i="9" s="1"/>
  <c r="Y63" i="9" s="1"/>
  <c r="R63" i="9"/>
  <c r="D66" i="9"/>
  <c r="C67" i="9"/>
  <c r="W61" i="9"/>
  <c r="U61" i="9"/>
  <c r="V61" i="9" s="1"/>
  <c r="AB62" i="9"/>
  <c r="Z62" i="9"/>
  <c r="AA62" i="9" s="1"/>
  <c r="AH63" i="9"/>
  <c r="AL63" i="9" s="1"/>
  <c r="AR63" i="9" s="1"/>
  <c r="AE64" i="9"/>
  <c r="G65" i="9"/>
  <c r="F65" i="9"/>
  <c r="H65" i="9"/>
  <c r="I65" i="9"/>
  <c r="N65" i="9" s="1"/>
  <c r="AG65" i="9" l="1"/>
  <c r="AF65" i="9"/>
  <c r="AK63" i="9"/>
  <c r="AM63" i="9" s="1"/>
  <c r="AN63" i="9" s="1"/>
  <c r="AO63" i="9" s="1"/>
  <c r="W62" i="9"/>
  <c r="AU63" i="9"/>
  <c r="AS63" i="9"/>
  <c r="AT63" i="9" s="1"/>
  <c r="AB63" i="9"/>
  <c r="Z63" i="9"/>
  <c r="AA63" i="9" s="1"/>
  <c r="AE65" i="9"/>
  <c r="O64" i="9"/>
  <c r="S64" i="9" s="1"/>
  <c r="Y64" i="9" s="1"/>
  <c r="C68" i="9"/>
  <c r="D67" i="9"/>
  <c r="AW62" i="9"/>
  <c r="AH64" i="9"/>
  <c r="AK64" i="9"/>
  <c r="AL64" i="9"/>
  <c r="AR64" i="9" s="1"/>
  <c r="G66" i="9"/>
  <c r="F66" i="9"/>
  <c r="H66" i="9"/>
  <c r="I66" i="9"/>
  <c r="N66" i="9" s="1"/>
  <c r="T63" i="9"/>
  <c r="L65" i="9"/>
  <c r="M65" i="9"/>
  <c r="AM64" i="9" l="1"/>
  <c r="R64" i="9"/>
  <c r="T64" i="9" s="1"/>
  <c r="AG66" i="9"/>
  <c r="AF66" i="9"/>
  <c r="AP63" i="9"/>
  <c r="AS64" i="9"/>
  <c r="AT64" i="9" s="1"/>
  <c r="AU64" i="9"/>
  <c r="L66" i="9"/>
  <c r="M66" i="9"/>
  <c r="C69" i="9"/>
  <c r="D68" i="9"/>
  <c r="AE66" i="9"/>
  <c r="O65" i="9"/>
  <c r="R65" i="9" s="1"/>
  <c r="AH65" i="9"/>
  <c r="AL65" i="9" s="1"/>
  <c r="AR65" i="9" s="1"/>
  <c r="AP64" i="9"/>
  <c r="AN64" i="9"/>
  <c r="AO64" i="9" s="1"/>
  <c r="W63" i="9"/>
  <c r="U63" i="9"/>
  <c r="V63" i="9" s="1"/>
  <c r="G67" i="9"/>
  <c r="F67" i="9"/>
  <c r="H67" i="9"/>
  <c r="I67" i="9"/>
  <c r="N67" i="9" s="1"/>
  <c r="Z64" i="9"/>
  <c r="AA64" i="9" s="1"/>
  <c r="AB64" i="9"/>
  <c r="AW63" i="9"/>
  <c r="W64" i="9" l="1"/>
  <c r="U64" i="9"/>
  <c r="V64" i="9" s="1"/>
  <c r="S65" i="9"/>
  <c r="Y65" i="9" s="1"/>
  <c r="AB65" i="9" s="1"/>
  <c r="AG67" i="9"/>
  <c r="AF67" i="9"/>
  <c r="AK65" i="9"/>
  <c r="AM65" i="9" s="1"/>
  <c r="AN65" i="9" s="1"/>
  <c r="AO65" i="9" s="1"/>
  <c r="AS65" i="9"/>
  <c r="AT65" i="9" s="1"/>
  <c r="AU65" i="9"/>
  <c r="AH66" i="9"/>
  <c r="AL66" i="9" s="1"/>
  <c r="AR66" i="9" s="1"/>
  <c r="M67" i="9"/>
  <c r="L67" i="9"/>
  <c r="G68" i="9"/>
  <c r="F68" i="9"/>
  <c r="I68" i="9"/>
  <c r="N68" i="9" s="1"/>
  <c r="H68" i="9"/>
  <c r="D69" i="9"/>
  <c r="C70" i="9"/>
  <c r="AE67" i="9"/>
  <c r="O66" i="9"/>
  <c r="S66" i="9" s="1"/>
  <c r="Y66" i="9" s="1"/>
  <c r="AW64" i="9"/>
  <c r="T65" i="9" l="1"/>
  <c r="Z65" i="9"/>
  <c r="AA65" i="9" s="1"/>
  <c r="AG68" i="9"/>
  <c r="AF68" i="9"/>
  <c r="AK66" i="9"/>
  <c r="AM66" i="9" s="1"/>
  <c r="AP66" i="9" s="1"/>
  <c r="AP65" i="9"/>
  <c r="R66" i="9"/>
  <c r="T66" i="9" s="1"/>
  <c r="AB66" i="9"/>
  <c r="Z66" i="9"/>
  <c r="AA66" i="9" s="1"/>
  <c r="AH67" i="9"/>
  <c r="AK67" i="9" s="1"/>
  <c r="AL67" i="9"/>
  <c r="AR67" i="9" s="1"/>
  <c r="W65" i="9"/>
  <c r="U65" i="9"/>
  <c r="V65" i="9" s="1"/>
  <c r="AE68" i="9"/>
  <c r="O67" i="9"/>
  <c r="S67" i="9" s="1"/>
  <c r="Y67" i="9" s="1"/>
  <c r="G69" i="9"/>
  <c r="F69" i="9"/>
  <c r="H69" i="9"/>
  <c r="I69" i="9"/>
  <c r="N69" i="9" s="1"/>
  <c r="L68" i="9"/>
  <c r="M68" i="9"/>
  <c r="AU66" i="9"/>
  <c r="AS66" i="9"/>
  <c r="AT66" i="9" s="1"/>
  <c r="AW65" i="9"/>
  <c r="C71" i="9"/>
  <c r="D70" i="9"/>
  <c r="AG69" i="9" l="1"/>
  <c r="AF69" i="9"/>
  <c r="AM67" i="9"/>
  <c r="AN67" i="9" s="1"/>
  <c r="AO67" i="9" s="1"/>
  <c r="AW66" i="9"/>
  <c r="AN66" i="9"/>
  <c r="AO66" i="9" s="1"/>
  <c r="AB67" i="9"/>
  <c r="Z67" i="9"/>
  <c r="AA67" i="9" s="1"/>
  <c r="L69" i="9"/>
  <c r="M69" i="9"/>
  <c r="AE69" i="9"/>
  <c r="AU67" i="9"/>
  <c r="AS67" i="9"/>
  <c r="AT67" i="9" s="1"/>
  <c r="O68" i="9"/>
  <c r="R68" i="9" s="1"/>
  <c r="S68" i="9"/>
  <c r="Y68" i="9" s="1"/>
  <c r="R67" i="9"/>
  <c r="T67" i="9" s="1"/>
  <c r="U66" i="9"/>
  <c r="V66" i="9" s="1"/>
  <c r="W66" i="9"/>
  <c r="F70" i="9"/>
  <c r="G70" i="9"/>
  <c r="H70" i="9"/>
  <c r="I70" i="9"/>
  <c r="N70" i="9" s="1"/>
  <c r="D71" i="9"/>
  <c r="C72" i="9"/>
  <c r="AH68" i="9"/>
  <c r="AL68" i="9" s="1"/>
  <c r="AR68" i="9" s="1"/>
  <c r="AK68" i="9" l="1"/>
  <c r="AM68" i="9" s="1"/>
  <c r="AN68" i="9" s="1"/>
  <c r="AO68" i="9" s="1"/>
  <c r="AG70" i="9"/>
  <c r="AF70" i="9"/>
  <c r="AP67" i="9"/>
  <c r="T68" i="9"/>
  <c r="W68" i="9" s="1"/>
  <c r="AW67" i="9"/>
  <c r="AS68" i="9"/>
  <c r="AT68" i="9" s="1"/>
  <c r="AU68" i="9"/>
  <c r="AH69" i="9"/>
  <c r="AK69" i="9" s="1"/>
  <c r="W67" i="9"/>
  <c r="U67" i="9"/>
  <c r="V67" i="9" s="1"/>
  <c r="Z68" i="9"/>
  <c r="AA68" i="9" s="1"/>
  <c r="AB68" i="9"/>
  <c r="R69" i="9"/>
  <c r="O69" i="9"/>
  <c r="S69" i="9"/>
  <c r="Y69" i="9" s="1"/>
  <c r="D72" i="9"/>
  <c r="C73" i="9"/>
  <c r="G71" i="9"/>
  <c r="F71" i="9"/>
  <c r="H71" i="9"/>
  <c r="I71" i="9"/>
  <c r="N71" i="9" s="1"/>
  <c r="L70" i="9"/>
  <c r="M70" i="9"/>
  <c r="AE70" i="9"/>
  <c r="AL69" i="9" l="1"/>
  <c r="AR69" i="9" s="1"/>
  <c r="AS69" i="9" s="1"/>
  <c r="AT69" i="9" s="1"/>
  <c r="AG71" i="9"/>
  <c r="AF71" i="9"/>
  <c r="AP68" i="9"/>
  <c r="U68" i="9"/>
  <c r="V68" i="9" s="1"/>
  <c r="AH70" i="9"/>
  <c r="AL70" i="9" s="1"/>
  <c r="AR70" i="9" s="1"/>
  <c r="C74" i="9"/>
  <c r="D73" i="9"/>
  <c r="AB69" i="9"/>
  <c r="Z69" i="9"/>
  <c r="AA69" i="9" s="1"/>
  <c r="R70" i="9"/>
  <c r="O70" i="9"/>
  <c r="S70" i="9" s="1"/>
  <c r="Y70" i="9" s="1"/>
  <c r="T69" i="9"/>
  <c r="G72" i="9"/>
  <c r="F72" i="9"/>
  <c r="I72" i="9"/>
  <c r="N72" i="9" s="1"/>
  <c r="H72" i="9"/>
  <c r="AW68" i="9"/>
  <c r="M71" i="9"/>
  <c r="L71" i="9"/>
  <c r="AE71" i="9"/>
  <c r="AM69" i="9" l="1"/>
  <c r="AN69" i="9" s="1"/>
  <c r="AO69" i="9" s="1"/>
  <c r="AU69" i="9"/>
  <c r="AW69" i="9" s="1"/>
  <c r="AG72" i="9"/>
  <c r="AF72" i="9"/>
  <c r="AK70" i="9"/>
  <c r="AM70" i="9" s="1"/>
  <c r="AP70" i="9" s="1"/>
  <c r="T70" i="9"/>
  <c r="U70" i="9" s="1"/>
  <c r="V70" i="9" s="1"/>
  <c r="O71" i="9"/>
  <c r="S71" i="9"/>
  <c r="Y71" i="9" s="1"/>
  <c r="R71" i="9"/>
  <c r="AE72" i="9"/>
  <c r="W69" i="9"/>
  <c r="U69" i="9"/>
  <c r="V69" i="9" s="1"/>
  <c r="F73" i="9"/>
  <c r="H73" i="9"/>
  <c r="G73" i="9"/>
  <c r="I73" i="9"/>
  <c r="N73" i="9" s="1"/>
  <c r="L72" i="9"/>
  <c r="M72" i="9"/>
  <c r="AH71" i="9"/>
  <c r="AK71" i="9"/>
  <c r="AL71" i="9"/>
  <c r="AR71" i="9" s="1"/>
  <c r="D74" i="9"/>
  <c r="C75" i="9"/>
  <c r="AB70" i="9"/>
  <c r="Z70" i="9"/>
  <c r="AA70" i="9" s="1"/>
  <c r="AU70" i="9"/>
  <c r="AS70" i="9"/>
  <c r="AT70" i="9" s="1"/>
  <c r="AP69" i="9" l="1"/>
  <c r="T71" i="9"/>
  <c r="AG73" i="9"/>
  <c r="AF73" i="9"/>
  <c r="AM71" i="9"/>
  <c r="AP71" i="9" s="1"/>
  <c r="W70" i="9"/>
  <c r="AN70" i="9"/>
  <c r="AO70" i="9" s="1"/>
  <c r="AU71" i="9"/>
  <c r="AS71" i="9"/>
  <c r="AT71" i="9" s="1"/>
  <c r="AH72" i="9"/>
  <c r="AL72" i="9" s="1"/>
  <c r="AR72" i="9" s="1"/>
  <c r="AK72" i="9"/>
  <c r="O72" i="9"/>
  <c r="S72" i="9" s="1"/>
  <c r="Y72" i="9" s="1"/>
  <c r="W71" i="9"/>
  <c r="U71" i="9"/>
  <c r="V71" i="9" s="1"/>
  <c r="AB71" i="9"/>
  <c r="Z71" i="9"/>
  <c r="AA71" i="9" s="1"/>
  <c r="C76" i="9"/>
  <c r="D75" i="9"/>
  <c r="AE73" i="9"/>
  <c r="AW70" i="9"/>
  <c r="G74" i="9"/>
  <c r="F74" i="9"/>
  <c r="I74" i="9"/>
  <c r="N74" i="9" s="1"/>
  <c r="H74" i="9"/>
  <c r="L73" i="9"/>
  <c r="M73" i="9"/>
  <c r="R72" i="9" l="1"/>
  <c r="T72" i="9" s="1"/>
  <c r="AG74" i="9"/>
  <c r="AF74" i="9"/>
  <c r="AN71" i="9"/>
  <c r="AO71" i="9" s="1"/>
  <c r="AM72" i="9"/>
  <c r="AN72" i="9" s="1"/>
  <c r="AO72" i="9" s="1"/>
  <c r="AW71" i="9"/>
  <c r="Z72" i="9"/>
  <c r="AA72" i="9" s="1"/>
  <c r="AB72" i="9"/>
  <c r="L74" i="9"/>
  <c r="M74" i="9"/>
  <c r="AS72" i="9"/>
  <c r="AT72" i="9" s="1"/>
  <c r="AU72" i="9"/>
  <c r="O73" i="9"/>
  <c r="S73" i="9" s="1"/>
  <c r="Y73" i="9" s="1"/>
  <c r="R73" i="9"/>
  <c r="G75" i="9"/>
  <c r="F75" i="9"/>
  <c r="H75" i="9"/>
  <c r="I75" i="9"/>
  <c r="N75" i="9" s="1"/>
  <c r="C77" i="9"/>
  <c r="D76" i="9"/>
  <c r="AE74" i="9"/>
  <c r="AH73" i="9"/>
  <c r="AK73" i="9" s="1"/>
  <c r="AG75" i="9" l="1"/>
  <c r="AF75" i="9"/>
  <c r="AP72" i="9"/>
  <c r="AW72" i="9"/>
  <c r="AL73" i="9"/>
  <c r="AR73" i="9" s="1"/>
  <c r="AU73" i="9" s="1"/>
  <c r="AB73" i="9"/>
  <c r="Z73" i="9"/>
  <c r="AA73" i="9" s="1"/>
  <c r="W72" i="9"/>
  <c r="U72" i="9"/>
  <c r="V72" i="9" s="1"/>
  <c r="M75" i="9"/>
  <c r="L75" i="9"/>
  <c r="D77" i="9"/>
  <c r="C78" i="9"/>
  <c r="AK74" i="9"/>
  <c r="AH74" i="9"/>
  <c r="AL74" i="9" s="1"/>
  <c r="AR74" i="9" s="1"/>
  <c r="T73" i="9"/>
  <c r="O74" i="9"/>
  <c r="R74" i="9" s="1"/>
  <c r="AE75" i="9"/>
  <c r="G76" i="9"/>
  <c r="F76" i="9"/>
  <c r="I76" i="9"/>
  <c r="N76" i="9" s="1"/>
  <c r="H76" i="9"/>
  <c r="AM74" i="9" l="1"/>
  <c r="AG76" i="9"/>
  <c r="AF76" i="9"/>
  <c r="AM73" i="9"/>
  <c r="AW73" i="9"/>
  <c r="S74" i="9"/>
  <c r="Y74" i="9" s="1"/>
  <c r="Z74" i="9" s="1"/>
  <c r="AA74" i="9" s="1"/>
  <c r="AS73" i="9"/>
  <c r="AT73" i="9" s="1"/>
  <c r="U73" i="9"/>
  <c r="V73" i="9" s="1"/>
  <c r="W73" i="9"/>
  <c r="O75" i="9"/>
  <c r="R75" i="9" s="1"/>
  <c r="S75" i="9"/>
  <c r="Y75" i="9" s="1"/>
  <c r="AE76" i="9"/>
  <c r="AH75" i="9"/>
  <c r="AK75" i="9" s="1"/>
  <c r="AP74" i="9"/>
  <c r="AN74" i="9"/>
  <c r="AO74" i="9" s="1"/>
  <c r="AU74" i="9"/>
  <c r="AS74" i="9"/>
  <c r="AT74" i="9" s="1"/>
  <c r="C79" i="9"/>
  <c r="D78" i="9"/>
  <c r="L76" i="9"/>
  <c r="M76" i="9"/>
  <c r="G77" i="9"/>
  <c r="F77" i="9"/>
  <c r="H77" i="9"/>
  <c r="I77" i="9"/>
  <c r="N77" i="9" s="1"/>
  <c r="AG77" i="9" l="1"/>
  <c r="AF77" i="9"/>
  <c r="AN73" i="9"/>
  <c r="AO73" i="9" s="1"/>
  <c r="AP73" i="9"/>
  <c r="T75" i="9"/>
  <c r="W75" i="9" s="1"/>
  <c r="AL75" i="9"/>
  <c r="AR75" i="9" s="1"/>
  <c r="AU75" i="9" s="1"/>
  <c r="AB74" i="9"/>
  <c r="AW74" i="9" s="1"/>
  <c r="T74" i="9"/>
  <c r="U74" i="9" s="1"/>
  <c r="V74" i="9" s="1"/>
  <c r="AB75" i="9"/>
  <c r="Z75" i="9"/>
  <c r="AA75" i="9" s="1"/>
  <c r="O76" i="9"/>
  <c r="S76" i="9" s="1"/>
  <c r="Y76" i="9" s="1"/>
  <c r="F78" i="9"/>
  <c r="G78" i="9"/>
  <c r="H78" i="9"/>
  <c r="I78" i="9"/>
  <c r="N78" i="9" s="1"/>
  <c r="D79" i="9"/>
  <c r="C80" i="9"/>
  <c r="AH76" i="9"/>
  <c r="AK76" i="9" s="1"/>
  <c r="AE77" i="9"/>
  <c r="L77" i="9"/>
  <c r="M77" i="9"/>
  <c r="U75" i="9" l="1"/>
  <c r="V75" i="9" s="1"/>
  <c r="AG78" i="9"/>
  <c r="AF78" i="9"/>
  <c r="AM75" i="9"/>
  <c r="AS75" i="9"/>
  <c r="AT75" i="9" s="1"/>
  <c r="W74" i="9"/>
  <c r="AW75" i="9"/>
  <c r="R76" i="9"/>
  <c r="T76" i="9" s="1"/>
  <c r="Z76" i="9"/>
  <c r="AA76" i="9" s="1"/>
  <c r="AB76" i="9"/>
  <c r="D80" i="9"/>
  <c r="C81" i="9"/>
  <c r="G79" i="9"/>
  <c r="F79" i="9"/>
  <c r="H79" i="9"/>
  <c r="I79" i="9"/>
  <c r="N79" i="9" s="1"/>
  <c r="O77" i="9"/>
  <c r="R77" i="9" s="1"/>
  <c r="AH77" i="9"/>
  <c r="AK77" i="9" s="1"/>
  <c r="AL76" i="9"/>
  <c r="AR76" i="9" s="1"/>
  <c r="L78" i="9"/>
  <c r="M78" i="9"/>
  <c r="AE78" i="9"/>
  <c r="AG79" i="9" l="1"/>
  <c r="AF79" i="9"/>
  <c r="AN75" i="9"/>
  <c r="AO75" i="9" s="1"/>
  <c r="AP75" i="9"/>
  <c r="AM76" i="9"/>
  <c r="AL77" i="9"/>
  <c r="AR77" i="9" s="1"/>
  <c r="AS77" i="9" s="1"/>
  <c r="AT77" i="9" s="1"/>
  <c r="AE79" i="9"/>
  <c r="AH78" i="9"/>
  <c r="AK78" i="9" s="1"/>
  <c r="C82" i="9"/>
  <c r="D81" i="9"/>
  <c r="S77" i="9"/>
  <c r="Y77" i="9" s="1"/>
  <c r="G80" i="9"/>
  <c r="F80" i="9"/>
  <c r="I80" i="9"/>
  <c r="N80" i="9" s="1"/>
  <c r="H80" i="9"/>
  <c r="S78" i="9"/>
  <c r="Y78" i="9" s="1"/>
  <c r="O78" i="9"/>
  <c r="R78" i="9" s="1"/>
  <c r="AS76" i="9"/>
  <c r="AT76" i="9" s="1"/>
  <c r="AU76" i="9"/>
  <c r="AW76" i="9" s="1"/>
  <c r="W76" i="9"/>
  <c r="U76" i="9"/>
  <c r="V76" i="9" s="1"/>
  <c r="M79" i="9"/>
  <c r="L79" i="9"/>
  <c r="AG80" i="9" l="1"/>
  <c r="AF80" i="9"/>
  <c r="AP76" i="9"/>
  <c r="AN76" i="9"/>
  <c r="AO76" i="9" s="1"/>
  <c r="AM77" i="9"/>
  <c r="T78" i="9"/>
  <c r="U78" i="9" s="1"/>
  <c r="V78" i="9" s="1"/>
  <c r="AU77" i="9"/>
  <c r="AL78" i="9"/>
  <c r="AR78" i="9" s="1"/>
  <c r="AB78" i="9"/>
  <c r="Z78" i="9"/>
  <c r="AA78" i="9" s="1"/>
  <c r="L80" i="9"/>
  <c r="M80" i="9"/>
  <c r="AH79" i="9"/>
  <c r="AK79" i="9" s="1"/>
  <c r="AE80" i="9"/>
  <c r="AB77" i="9"/>
  <c r="Z77" i="9"/>
  <c r="AA77" i="9" s="1"/>
  <c r="G81" i="9"/>
  <c r="F81" i="9"/>
  <c r="H81" i="9"/>
  <c r="I81" i="9"/>
  <c r="N81" i="9" s="1"/>
  <c r="O79" i="9"/>
  <c r="S79" i="9" s="1"/>
  <c r="Y79" i="9" s="1"/>
  <c r="D82" i="9"/>
  <c r="C83" i="9"/>
  <c r="T77" i="9"/>
  <c r="AG81" i="9" l="1"/>
  <c r="AF81" i="9"/>
  <c r="AM78" i="9"/>
  <c r="AN77" i="9"/>
  <c r="AO77" i="9" s="1"/>
  <c r="AP77" i="9"/>
  <c r="AW77" i="9"/>
  <c r="R79" i="9"/>
  <c r="T79" i="9" s="1"/>
  <c r="W78" i="9"/>
  <c r="AB79" i="9"/>
  <c r="Z79" i="9"/>
  <c r="AA79" i="9" s="1"/>
  <c r="C84" i="9"/>
  <c r="D83" i="9"/>
  <c r="AE81" i="9"/>
  <c r="G82" i="9"/>
  <c r="F82" i="9"/>
  <c r="H82" i="9"/>
  <c r="I82" i="9"/>
  <c r="N82" i="9" s="1"/>
  <c r="O80" i="9"/>
  <c r="R80" i="9" s="1"/>
  <c r="AU78" i="9"/>
  <c r="AW78" i="9" s="1"/>
  <c r="AS78" i="9"/>
  <c r="AT78" i="9" s="1"/>
  <c r="AH80" i="9"/>
  <c r="AK80" i="9" s="1"/>
  <c r="AL80" i="9"/>
  <c r="AR80" i="9" s="1"/>
  <c r="AL79" i="9"/>
  <c r="AR79" i="9" s="1"/>
  <c r="W77" i="9"/>
  <c r="U77" i="9"/>
  <c r="V77" i="9" s="1"/>
  <c r="L81" i="9"/>
  <c r="M81" i="9"/>
  <c r="S80" i="9" l="1"/>
  <c r="Y80" i="9" s="1"/>
  <c r="Z80" i="9" s="1"/>
  <c r="AA80" i="9" s="1"/>
  <c r="AG82" i="9"/>
  <c r="AF82" i="9"/>
  <c r="AM80" i="9"/>
  <c r="AN80" i="9" s="1"/>
  <c r="AO80" i="9" s="1"/>
  <c r="AN78" i="9"/>
  <c r="AO78" i="9" s="1"/>
  <c r="AP78" i="9"/>
  <c r="AM79" i="9"/>
  <c r="AH81" i="9"/>
  <c r="AK81" i="9" s="1"/>
  <c r="AL81" i="9"/>
  <c r="AR81" i="9" s="1"/>
  <c r="AU79" i="9"/>
  <c r="AW79" i="9" s="1"/>
  <c r="AS79" i="9"/>
  <c r="AT79" i="9" s="1"/>
  <c r="G83" i="9"/>
  <c r="F83" i="9"/>
  <c r="H83" i="9"/>
  <c r="I83" i="9"/>
  <c r="N83" i="9" s="1"/>
  <c r="C85" i="9"/>
  <c r="D84" i="9"/>
  <c r="AS80" i="9"/>
  <c r="AT80" i="9" s="1"/>
  <c r="AU80" i="9"/>
  <c r="L82" i="9"/>
  <c r="M82" i="9"/>
  <c r="W79" i="9"/>
  <c r="U79" i="9"/>
  <c r="V79" i="9" s="1"/>
  <c r="R81" i="9"/>
  <c r="O81" i="9"/>
  <c r="S81" i="9" s="1"/>
  <c r="Y81" i="9" s="1"/>
  <c r="AE82" i="9"/>
  <c r="AP80" i="9" l="1"/>
  <c r="AB80" i="9"/>
  <c r="T80" i="9"/>
  <c r="U80" i="9" s="1"/>
  <c r="V80" i="9" s="1"/>
  <c r="AG83" i="9"/>
  <c r="AF83" i="9"/>
  <c r="AM81" i="9"/>
  <c r="AN81" i="9" s="1"/>
  <c r="AO81" i="9" s="1"/>
  <c r="AP79" i="9"/>
  <c r="AN79" i="9"/>
  <c r="AO79" i="9" s="1"/>
  <c r="AE83" i="9"/>
  <c r="G84" i="9"/>
  <c r="F84" i="9"/>
  <c r="I84" i="9"/>
  <c r="N84" i="9" s="1"/>
  <c r="H84" i="9"/>
  <c r="AS81" i="9"/>
  <c r="AT81" i="9" s="1"/>
  <c r="AU81" i="9"/>
  <c r="T81" i="9"/>
  <c r="D85" i="9"/>
  <c r="C86" i="9"/>
  <c r="AH82" i="9"/>
  <c r="AL82" i="9" s="1"/>
  <c r="AR82" i="9" s="1"/>
  <c r="W80" i="9"/>
  <c r="O82" i="9"/>
  <c r="R82" i="9" s="1"/>
  <c r="AW80" i="9"/>
  <c r="M83" i="9"/>
  <c r="L83" i="9"/>
  <c r="AB81" i="9"/>
  <c r="Z81" i="9"/>
  <c r="AA81" i="9" s="1"/>
  <c r="S82" i="9" l="1"/>
  <c r="Y82" i="9" s="1"/>
  <c r="Z82" i="9" s="1"/>
  <c r="AA82" i="9" s="1"/>
  <c r="AG84" i="9"/>
  <c r="AF84" i="9"/>
  <c r="AP81" i="9"/>
  <c r="AU82" i="9"/>
  <c r="AS82" i="9"/>
  <c r="AT82" i="9" s="1"/>
  <c r="AK82" i="9"/>
  <c r="AM82" i="9" s="1"/>
  <c r="L84" i="9"/>
  <c r="M84" i="9"/>
  <c r="C87" i="9"/>
  <c r="D86" i="9"/>
  <c r="G85" i="9"/>
  <c r="F85" i="9"/>
  <c r="H85" i="9"/>
  <c r="I85" i="9"/>
  <c r="N85" i="9" s="1"/>
  <c r="O83" i="9"/>
  <c r="R83" i="9" s="1"/>
  <c r="AW81" i="9"/>
  <c r="AE84" i="9"/>
  <c r="AH83" i="9"/>
  <c r="AK83" i="9" s="1"/>
  <c r="W81" i="9"/>
  <c r="U81" i="9"/>
  <c r="V81" i="9" s="1"/>
  <c r="AB82" i="9" l="1"/>
  <c r="T82" i="9"/>
  <c r="W82" i="9" s="1"/>
  <c r="S83" i="9"/>
  <c r="Y83" i="9" s="1"/>
  <c r="AB83" i="9" s="1"/>
  <c r="AG85" i="9"/>
  <c r="AF85" i="9"/>
  <c r="AL83" i="9"/>
  <c r="AR83" i="9" s="1"/>
  <c r="AS83" i="9" s="1"/>
  <c r="AT83" i="9" s="1"/>
  <c r="D87" i="9"/>
  <c r="C88" i="9"/>
  <c r="R84" i="9"/>
  <c r="O84" i="9"/>
  <c r="S84" i="9" s="1"/>
  <c r="Y84" i="9" s="1"/>
  <c r="AP82" i="9"/>
  <c r="AN82" i="9"/>
  <c r="AO82" i="9" s="1"/>
  <c r="L85" i="9"/>
  <c r="M85" i="9"/>
  <c r="AH84" i="9"/>
  <c r="AK84" i="9" s="1"/>
  <c r="AW82" i="9"/>
  <c r="AE85" i="9"/>
  <c r="F86" i="9"/>
  <c r="G86" i="9"/>
  <c r="H86" i="9"/>
  <c r="I86" i="9"/>
  <c r="N86" i="9" s="1"/>
  <c r="U82" i="9" l="1"/>
  <c r="V82" i="9" s="1"/>
  <c r="Z83" i="9"/>
  <c r="AA83" i="9" s="1"/>
  <c r="T83" i="9"/>
  <c r="W83" i="9" s="1"/>
  <c r="AG86" i="9"/>
  <c r="AF86" i="9"/>
  <c r="AM83" i="9"/>
  <c r="AU83" i="9"/>
  <c r="AW83" i="9" s="1"/>
  <c r="Z84" i="9"/>
  <c r="AA84" i="9" s="1"/>
  <c r="AB84" i="9"/>
  <c r="AE86" i="9"/>
  <c r="O85" i="9"/>
  <c r="S85" i="9" s="1"/>
  <c r="Y85" i="9" s="1"/>
  <c r="AH85" i="9"/>
  <c r="AK85" i="9" s="1"/>
  <c r="T84" i="9"/>
  <c r="AL84" i="9"/>
  <c r="AR84" i="9" s="1"/>
  <c r="D88" i="9"/>
  <c r="C89" i="9"/>
  <c r="G87" i="9"/>
  <c r="F87" i="9"/>
  <c r="H87" i="9"/>
  <c r="I87" i="9"/>
  <c r="N87" i="9" s="1"/>
  <c r="L86" i="9"/>
  <c r="M86" i="9"/>
  <c r="U83" i="9"/>
  <c r="V83" i="9" s="1"/>
  <c r="AG87" i="9" l="1"/>
  <c r="AF87" i="9"/>
  <c r="AN83" i="9"/>
  <c r="AO83" i="9" s="1"/>
  <c r="AP83" i="9"/>
  <c r="AM84" i="9"/>
  <c r="R85" i="9"/>
  <c r="T85" i="9" s="1"/>
  <c r="U85" i="9" s="1"/>
  <c r="V85" i="9" s="1"/>
  <c r="AB85" i="9"/>
  <c r="Z85" i="9"/>
  <c r="AA85" i="9" s="1"/>
  <c r="C90" i="9"/>
  <c r="D89" i="9"/>
  <c r="AS84" i="9"/>
  <c r="AT84" i="9" s="1"/>
  <c r="AU84" i="9"/>
  <c r="AW84" i="9" s="1"/>
  <c r="AH86" i="9"/>
  <c r="AK86" i="9" s="1"/>
  <c r="O86" i="9"/>
  <c r="S86" i="9" s="1"/>
  <c r="Y86" i="9" s="1"/>
  <c r="W84" i="9"/>
  <c r="U84" i="9"/>
  <c r="V84" i="9" s="1"/>
  <c r="AL85" i="9"/>
  <c r="AR85" i="9" s="1"/>
  <c r="M87" i="9"/>
  <c r="L87" i="9"/>
  <c r="G88" i="9"/>
  <c r="F88" i="9"/>
  <c r="I88" i="9"/>
  <c r="N88" i="9" s="1"/>
  <c r="H88" i="9"/>
  <c r="AE87" i="9"/>
  <c r="AL86" i="9" l="1"/>
  <c r="AR86" i="9" s="1"/>
  <c r="AS86" i="9" s="1"/>
  <c r="AT86" i="9" s="1"/>
  <c r="AG88" i="9"/>
  <c r="AF88" i="9"/>
  <c r="AP84" i="9"/>
  <c r="AN84" i="9"/>
  <c r="AO84" i="9" s="1"/>
  <c r="AM85" i="9"/>
  <c r="R86" i="9"/>
  <c r="T86" i="9" s="1"/>
  <c r="W85" i="9"/>
  <c r="AS85" i="9"/>
  <c r="AT85" i="9" s="1"/>
  <c r="AU85" i="9"/>
  <c r="AW85" i="9" s="1"/>
  <c r="AE88" i="9"/>
  <c r="G89" i="9"/>
  <c r="F89" i="9"/>
  <c r="H89" i="9"/>
  <c r="I89" i="9"/>
  <c r="N89" i="9" s="1"/>
  <c r="D90" i="9"/>
  <c r="C91" i="9"/>
  <c r="AB86" i="9"/>
  <c r="Z86" i="9"/>
  <c r="AA86" i="9" s="1"/>
  <c r="O87" i="9"/>
  <c r="R87" i="9" s="1"/>
  <c r="S87" i="9"/>
  <c r="Y87" i="9" s="1"/>
  <c r="AH87" i="9"/>
  <c r="AK87" i="9" s="1"/>
  <c r="AL87" i="9"/>
  <c r="AR87" i="9" s="1"/>
  <c r="L88" i="9"/>
  <c r="M88" i="9"/>
  <c r="AU86" i="9" l="1"/>
  <c r="AM86" i="9"/>
  <c r="AG89" i="9"/>
  <c r="AF89" i="9"/>
  <c r="AM87" i="9"/>
  <c r="AN87" i="9" s="1"/>
  <c r="AO87" i="9" s="1"/>
  <c r="AN85" i="9"/>
  <c r="AO85" i="9" s="1"/>
  <c r="AP85" i="9"/>
  <c r="T87" i="9"/>
  <c r="W87" i="9" s="1"/>
  <c r="AE89" i="9"/>
  <c r="AU87" i="9"/>
  <c r="AS87" i="9"/>
  <c r="AT87" i="9" s="1"/>
  <c r="C92" i="9"/>
  <c r="D91" i="9"/>
  <c r="AH88" i="9"/>
  <c r="AK88" i="9" s="1"/>
  <c r="G90" i="9"/>
  <c r="F90" i="9"/>
  <c r="H90" i="9"/>
  <c r="I90" i="9"/>
  <c r="N90" i="9" s="1"/>
  <c r="U86" i="9"/>
  <c r="V86" i="9" s="1"/>
  <c r="W86" i="9"/>
  <c r="O88" i="9"/>
  <c r="R88" i="9" s="1"/>
  <c r="S88" i="9"/>
  <c r="Y88" i="9" s="1"/>
  <c r="L89" i="9"/>
  <c r="M89" i="9"/>
  <c r="AW86" i="9"/>
  <c r="AB87" i="9"/>
  <c r="Z87" i="9"/>
  <c r="AA87" i="9" s="1"/>
  <c r="AP86" i="9" l="1"/>
  <c r="AN86" i="9"/>
  <c r="AO86" i="9" s="1"/>
  <c r="AG90" i="9"/>
  <c r="AF90" i="9"/>
  <c r="AP87" i="9"/>
  <c r="AL88" i="9"/>
  <c r="AR88" i="9" s="1"/>
  <c r="AS88" i="9" s="1"/>
  <c r="AT88" i="9" s="1"/>
  <c r="T88" i="9"/>
  <c r="W88" i="9" s="1"/>
  <c r="AW87" i="9"/>
  <c r="U87" i="9"/>
  <c r="V87" i="9" s="1"/>
  <c r="L90" i="9"/>
  <c r="M90" i="9"/>
  <c r="O89" i="9"/>
  <c r="S89" i="9" s="1"/>
  <c r="Y89" i="9" s="1"/>
  <c r="Z88" i="9"/>
  <c r="AA88" i="9" s="1"/>
  <c r="AB88" i="9"/>
  <c r="AE90" i="9"/>
  <c r="AH89" i="9"/>
  <c r="AL89" i="9" s="1"/>
  <c r="AR89" i="9" s="1"/>
  <c r="G91" i="9"/>
  <c r="F91" i="9"/>
  <c r="H91" i="9"/>
  <c r="I91" i="9"/>
  <c r="N91" i="9" s="1"/>
  <c r="C93" i="9"/>
  <c r="D92" i="9"/>
  <c r="AK89" i="9" l="1"/>
  <c r="AM89" i="9" s="1"/>
  <c r="AP89" i="9" s="1"/>
  <c r="AG91" i="9"/>
  <c r="AF91" i="9"/>
  <c r="AM88" i="9"/>
  <c r="U88" i="9"/>
  <c r="V88" i="9" s="1"/>
  <c r="AU88" i="9"/>
  <c r="AW88" i="9" s="1"/>
  <c r="R89" i="9"/>
  <c r="T89" i="9" s="1"/>
  <c r="W89" i="9" s="1"/>
  <c r="AS89" i="9"/>
  <c r="AT89" i="9" s="1"/>
  <c r="AU89" i="9"/>
  <c r="G92" i="9"/>
  <c r="F92" i="9"/>
  <c r="I92" i="9"/>
  <c r="N92" i="9" s="1"/>
  <c r="H92" i="9"/>
  <c r="AB89" i="9"/>
  <c r="Z89" i="9"/>
  <c r="AA89" i="9" s="1"/>
  <c r="D93" i="9"/>
  <c r="C94" i="9"/>
  <c r="M91" i="9"/>
  <c r="L91" i="9"/>
  <c r="AE91" i="9"/>
  <c r="AH90" i="9"/>
  <c r="AL90" i="9" s="1"/>
  <c r="AR90" i="9" s="1"/>
  <c r="AK90" i="9"/>
  <c r="AM90" i="9" s="1"/>
  <c r="O90" i="9"/>
  <c r="S90" i="9" s="1"/>
  <c r="Y90" i="9" s="1"/>
  <c r="AG92" i="9" l="1"/>
  <c r="AF92" i="9"/>
  <c r="AN89" i="9"/>
  <c r="AO89" i="9" s="1"/>
  <c r="AN88" i="9"/>
  <c r="AO88" i="9" s="1"/>
  <c r="AP88" i="9"/>
  <c r="U89" i="9"/>
  <c r="V89" i="9" s="1"/>
  <c r="AB90" i="9"/>
  <c r="Z90" i="9"/>
  <c r="AA90" i="9" s="1"/>
  <c r="R90" i="9"/>
  <c r="T90" i="9" s="1"/>
  <c r="AU90" i="9"/>
  <c r="AS90" i="9"/>
  <c r="AT90" i="9" s="1"/>
  <c r="G93" i="9"/>
  <c r="F93" i="9"/>
  <c r="I93" i="9"/>
  <c r="N93" i="9" s="1"/>
  <c r="H93" i="9"/>
  <c r="AH91" i="9"/>
  <c r="AL91" i="9" s="1"/>
  <c r="AR91" i="9" s="1"/>
  <c r="AK91" i="9"/>
  <c r="AE92" i="9"/>
  <c r="AP90" i="9"/>
  <c r="AN90" i="9"/>
  <c r="AO90" i="9" s="1"/>
  <c r="M92" i="9"/>
  <c r="L92" i="9"/>
  <c r="C95" i="9"/>
  <c r="D94" i="9"/>
  <c r="AW89" i="9"/>
  <c r="O91" i="9"/>
  <c r="S91" i="9" s="1"/>
  <c r="Y91" i="9" s="1"/>
  <c r="R91" i="9"/>
  <c r="AG93" i="9" l="1"/>
  <c r="AF93" i="9"/>
  <c r="AM91" i="9"/>
  <c r="AP91" i="9" s="1"/>
  <c r="T91" i="9"/>
  <c r="W91" i="9" s="1"/>
  <c r="AU91" i="9"/>
  <c r="AS91" i="9"/>
  <c r="AT91" i="9" s="1"/>
  <c r="L93" i="9"/>
  <c r="M93" i="9"/>
  <c r="D95" i="9"/>
  <c r="C96" i="9"/>
  <c r="AH92" i="9"/>
  <c r="AL92" i="9"/>
  <c r="AR92" i="9" s="1"/>
  <c r="AK92" i="9"/>
  <c r="AB91" i="9"/>
  <c r="Z91" i="9"/>
  <c r="AA91" i="9" s="1"/>
  <c r="AE93" i="9"/>
  <c r="F94" i="9"/>
  <c r="G94" i="9"/>
  <c r="H94" i="9"/>
  <c r="I94" i="9"/>
  <c r="N94" i="9" s="1"/>
  <c r="AW90" i="9"/>
  <c r="U90" i="9"/>
  <c r="V90" i="9" s="1"/>
  <c r="W90" i="9"/>
  <c r="O92" i="9"/>
  <c r="R92" i="9" s="1"/>
  <c r="AG94" i="9" l="1"/>
  <c r="AF94" i="9"/>
  <c r="AN91" i="9"/>
  <c r="AO91" i="9" s="1"/>
  <c r="AM92" i="9"/>
  <c r="AP92" i="9" s="1"/>
  <c r="U91" i="9"/>
  <c r="V91" i="9" s="1"/>
  <c r="O93" i="9"/>
  <c r="S93" i="9" s="1"/>
  <c r="Y93" i="9" s="1"/>
  <c r="R93" i="9"/>
  <c r="L94" i="9"/>
  <c r="M94" i="9"/>
  <c r="AU92" i="9"/>
  <c r="AS92" i="9"/>
  <c r="AT92" i="9" s="1"/>
  <c r="S92" i="9"/>
  <c r="Y92" i="9" s="1"/>
  <c r="AE94" i="9"/>
  <c r="D96" i="9"/>
  <c r="C97" i="9"/>
  <c r="AH93" i="9"/>
  <c r="AK93" i="9"/>
  <c r="AL93" i="9"/>
  <c r="AR93" i="9" s="1"/>
  <c r="G95" i="9"/>
  <c r="F95" i="9"/>
  <c r="H95" i="9"/>
  <c r="I95" i="9"/>
  <c r="N95" i="9" s="1"/>
  <c r="AW91" i="9"/>
  <c r="AG95" i="9" l="1"/>
  <c r="AF95" i="9"/>
  <c r="AN92" i="9"/>
  <c r="AO92" i="9" s="1"/>
  <c r="AM93" i="9"/>
  <c r="AN93" i="9" s="1"/>
  <c r="AO93" i="9" s="1"/>
  <c r="Z93" i="9"/>
  <c r="AA93" i="9" s="1"/>
  <c r="AB93" i="9"/>
  <c r="S94" i="9"/>
  <c r="Y94" i="9" s="1"/>
  <c r="O94" i="9"/>
  <c r="R94" i="9" s="1"/>
  <c r="Z92" i="9"/>
  <c r="AA92" i="9" s="1"/>
  <c r="AB92" i="9"/>
  <c r="AW92" i="9" s="1"/>
  <c r="G96" i="9"/>
  <c r="F96" i="9"/>
  <c r="H96" i="9"/>
  <c r="I96" i="9"/>
  <c r="N96" i="9" s="1"/>
  <c r="L95" i="9"/>
  <c r="M95" i="9"/>
  <c r="AH94" i="9"/>
  <c r="AL94" i="9" s="1"/>
  <c r="AR94" i="9" s="1"/>
  <c r="C98" i="9"/>
  <c r="D97" i="9"/>
  <c r="T93" i="9"/>
  <c r="AS93" i="9"/>
  <c r="AT93" i="9" s="1"/>
  <c r="AU93" i="9"/>
  <c r="AE95" i="9"/>
  <c r="T92" i="9"/>
  <c r="AG96" i="9" l="1"/>
  <c r="AF96" i="9"/>
  <c r="AP93" i="9"/>
  <c r="AW93" i="9"/>
  <c r="AK94" i="9"/>
  <c r="AM94" i="9" s="1"/>
  <c r="AN94" i="9" s="1"/>
  <c r="AO94" i="9" s="1"/>
  <c r="T94" i="9"/>
  <c r="U94" i="9" s="1"/>
  <c r="V94" i="9" s="1"/>
  <c r="AU94" i="9"/>
  <c r="AS94" i="9"/>
  <c r="AT94" i="9" s="1"/>
  <c r="O95" i="9"/>
  <c r="S95" i="9" s="1"/>
  <c r="Y95" i="9" s="1"/>
  <c r="R95" i="9"/>
  <c r="W93" i="9"/>
  <c r="U93" i="9"/>
  <c r="V93" i="9" s="1"/>
  <c r="I97" i="9"/>
  <c r="N97" i="9" s="1"/>
  <c r="G97" i="9"/>
  <c r="F97" i="9"/>
  <c r="H97" i="9"/>
  <c r="M96" i="9"/>
  <c r="L96" i="9"/>
  <c r="D98" i="9"/>
  <c r="C99" i="9"/>
  <c r="AB94" i="9"/>
  <c r="Z94" i="9"/>
  <c r="AA94" i="9" s="1"/>
  <c r="W92" i="9"/>
  <c r="U92" i="9"/>
  <c r="V92" i="9" s="1"/>
  <c r="AE96" i="9"/>
  <c r="AH95" i="9"/>
  <c r="AL95" i="9" s="1"/>
  <c r="AR95" i="9" s="1"/>
  <c r="AG97" i="9" l="1"/>
  <c r="AF97" i="9"/>
  <c r="AP94" i="9"/>
  <c r="W94" i="9"/>
  <c r="T95" i="9"/>
  <c r="U95" i="9" s="1"/>
  <c r="V95" i="9" s="1"/>
  <c r="AK95" i="9"/>
  <c r="AM95" i="9" s="1"/>
  <c r="AP95" i="9" s="1"/>
  <c r="AU95" i="9"/>
  <c r="AS95" i="9"/>
  <c r="AT95" i="9" s="1"/>
  <c r="C100" i="9"/>
  <c r="D99" i="9"/>
  <c r="G98" i="9"/>
  <c r="F98" i="9"/>
  <c r="H98" i="9"/>
  <c r="I98" i="9"/>
  <c r="N98" i="9" s="1"/>
  <c r="AB95" i="9"/>
  <c r="Z95" i="9"/>
  <c r="AA95" i="9" s="1"/>
  <c r="R96" i="9"/>
  <c r="O96" i="9"/>
  <c r="S96" i="9" s="1"/>
  <c r="Y96" i="9" s="1"/>
  <c r="L97" i="9"/>
  <c r="M97" i="9"/>
  <c r="AE97" i="9"/>
  <c r="AH96" i="9"/>
  <c r="AK96" i="9"/>
  <c r="AL96" i="9"/>
  <c r="AR96" i="9" s="1"/>
  <c r="AW94" i="9"/>
  <c r="AG98" i="9" l="1"/>
  <c r="AF98" i="9"/>
  <c r="AM96" i="9"/>
  <c r="AP96" i="9" s="1"/>
  <c r="W95" i="9"/>
  <c r="AW95" i="9"/>
  <c r="T96" i="9"/>
  <c r="W96" i="9" s="1"/>
  <c r="AN95" i="9"/>
  <c r="AO95" i="9" s="1"/>
  <c r="AU96" i="9"/>
  <c r="AS96" i="9"/>
  <c r="AT96" i="9" s="1"/>
  <c r="AB96" i="9"/>
  <c r="Z96" i="9"/>
  <c r="AA96" i="9" s="1"/>
  <c r="AE98" i="9"/>
  <c r="O97" i="9"/>
  <c r="S97" i="9" s="1"/>
  <c r="Y97" i="9" s="1"/>
  <c r="G99" i="9"/>
  <c r="F99" i="9"/>
  <c r="H99" i="9"/>
  <c r="I99" i="9"/>
  <c r="N99" i="9" s="1"/>
  <c r="C101" i="9"/>
  <c r="D100" i="9"/>
  <c r="AH97" i="9"/>
  <c r="AL97" i="9" s="1"/>
  <c r="AR97" i="9" s="1"/>
  <c r="AK97" i="9"/>
  <c r="L98" i="9"/>
  <c r="M98" i="9"/>
  <c r="AG99" i="9" l="1"/>
  <c r="AF99" i="9"/>
  <c r="AM97" i="9"/>
  <c r="AN97" i="9" s="1"/>
  <c r="AO97" i="9" s="1"/>
  <c r="AN96" i="9"/>
  <c r="AO96" i="9" s="1"/>
  <c r="U96" i="9"/>
  <c r="V96" i="9" s="1"/>
  <c r="R97" i="9"/>
  <c r="T97" i="9" s="1"/>
  <c r="W97" i="9" s="1"/>
  <c r="G100" i="9"/>
  <c r="F100" i="9"/>
  <c r="H100" i="9"/>
  <c r="I100" i="9"/>
  <c r="N100" i="9" s="1"/>
  <c r="AH98" i="9"/>
  <c r="AL98" i="9" s="1"/>
  <c r="AR98" i="9" s="1"/>
  <c r="AK98" i="9"/>
  <c r="AM98" i="9" s="1"/>
  <c r="R98" i="9"/>
  <c r="O98" i="9"/>
  <c r="S98" i="9" s="1"/>
  <c r="Y98" i="9" s="1"/>
  <c r="D101" i="9"/>
  <c r="C102" i="9"/>
  <c r="L99" i="9"/>
  <c r="M99" i="9"/>
  <c r="AS97" i="9"/>
  <c r="AT97" i="9" s="1"/>
  <c r="AU97" i="9"/>
  <c r="AE99" i="9"/>
  <c r="Z97" i="9"/>
  <c r="AA97" i="9" s="1"/>
  <c r="AB97" i="9"/>
  <c r="AW96" i="9"/>
  <c r="AP97" i="9" l="1"/>
  <c r="AG100" i="9"/>
  <c r="AF100" i="9"/>
  <c r="U97" i="9"/>
  <c r="V97" i="9" s="1"/>
  <c r="AB98" i="9"/>
  <c r="Z98" i="9"/>
  <c r="AA98" i="9" s="1"/>
  <c r="O99" i="9"/>
  <c r="S99" i="9"/>
  <c r="Y99" i="9" s="1"/>
  <c r="R99" i="9"/>
  <c r="AN98" i="9"/>
  <c r="AO98" i="9" s="1"/>
  <c r="AP98" i="9"/>
  <c r="AH99" i="9"/>
  <c r="AK99" i="9" s="1"/>
  <c r="C103" i="9"/>
  <c r="D102" i="9"/>
  <c r="G101" i="9"/>
  <c r="F101" i="9"/>
  <c r="I101" i="9"/>
  <c r="N101" i="9" s="1"/>
  <c r="H101" i="9"/>
  <c r="M100" i="9"/>
  <c r="L100" i="9"/>
  <c r="T98" i="9"/>
  <c r="AW97" i="9"/>
  <c r="AE100" i="9"/>
  <c r="AU98" i="9"/>
  <c r="AS98" i="9"/>
  <c r="AT98" i="9" s="1"/>
  <c r="T99" i="9" l="1"/>
  <c r="U99" i="9" s="1"/>
  <c r="V99" i="9" s="1"/>
  <c r="AG101" i="9"/>
  <c r="AF101" i="9"/>
  <c r="AW98" i="9"/>
  <c r="L101" i="9"/>
  <c r="M101" i="9"/>
  <c r="AL99" i="9"/>
  <c r="AR99" i="9" s="1"/>
  <c r="AE101" i="9"/>
  <c r="AB99" i="9"/>
  <c r="Z99" i="9"/>
  <c r="AA99" i="9" s="1"/>
  <c r="F102" i="9"/>
  <c r="H102" i="9"/>
  <c r="I102" i="9"/>
  <c r="N102" i="9" s="1"/>
  <c r="G102" i="9"/>
  <c r="U98" i="9"/>
  <c r="V98" i="9" s="1"/>
  <c r="W98" i="9"/>
  <c r="D103" i="9"/>
  <c r="C104" i="9"/>
  <c r="R100" i="9"/>
  <c r="O100" i="9"/>
  <c r="S100" i="9"/>
  <c r="Y100" i="9" s="1"/>
  <c r="AH100" i="9"/>
  <c r="AL100" i="9" s="1"/>
  <c r="AR100" i="9" s="1"/>
  <c r="AK100" i="9"/>
  <c r="W99" i="9" l="1"/>
  <c r="AG102" i="9"/>
  <c r="AF102" i="9"/>
  <c r="AM100" i="9"/>
  <c r="AP100" i="9" s="1"/>
  <c r="AM99" i="9"/>
  <c r="AU100" i="9"/>
  <c r="AS100" i="9"/>
  <c r="AT100" i="9" s="1"/>
  <c r="AE102" i="9"/>
  <c r="AH101" i="9"/>
  <c r="AK101" i="9"/>
  <c r="AL101" i="9"/>
  <c r="AR101" i="9" s="1"/>
  <c r="AB100" i="9"/>
  <c r="Z100" i="9"/>
  <c r="AA100" i="9" s="1"/>
  <c r="L102" i="9"/>
  <c r="M102" i="9"/>
  <c r="AU99" i="9"/>
  <c r="AW99" i="9" s="1"/>
  <c r="AS99" i="9"/>
  <c r="AT99" i="9" s="1"/>
  <c r="T100" i="9"/>
  <c r="D104" i="9"/>
  <c r="C105" i="9"/>
  <c r="O101" i="9"/>
  <c r="R101" i="9" s="1"/>
  <c r="S101" i="9"/>
  <c r="Y101" i="9" s="1"/>
  <c r="G103" i="9"/>
  <c r="F103" i="9"/>
  <c r="H103" i="9"/>
  <c r="I103" i="9"/>
  <c r="N103" i="9" s="1"/>
  <c r="AG103" i="9" l="1"/>
  <c r="AF103" i="9"/>
  <c r="AN100" i="9"/>
  <c r="AO100" i="9" s="1"/>
  <c r="AM101" i="9"/>
  <c r="AP101" i="9" s="1"/>
  <c r="AP99" i="9"/>
  <c r="AN99" i="9"/>
  <c r="AO99" i="9" s="1"/>
  <c r="T101" i="9"/>
  <c r="W101" i="9" s="1"/>
  <c r="L103" i="9"/>
  <c r="M103" i="9"/>
  <c r="AS101" i="9"/>
  <c r="AT101" i="9" s="1"/>
  <c r="AU101" i="9"/>
  <c r="AE103" i="9"/>
  <c r="Z101" i="9"/>
  <c r="AA101" i="9" s="1"/>
  <c r="AB101" i="9"/>
  <c r="W100" i="9"/>
  <c r="U100" i="9"/>
  <c r="V100" i="9" s="1"/>
  <c r="G104" i="9"/>
  <c r="F104" i="9"/>
  <c r="H104" i="9"/>
  <c r="I104" i="9"/>
  <c r="N104" i="9" s="1"/>
  <c r="AH102" i="9"/>
  <c r="AK102" i="9" s="1"/>
  <c r="AL102" i="9"/>
  <c r="AR102" i="9" s="1"/>
  <c r="C106" i="9"/>
  <c r="D105" i="9"/>
  <c r="R102" i="9"/>
  <c r="O102" i="9"/>
  <c r="S102" i="9" s="1"/>
  <c r="Y102" i="9" s="1"/>
  <c r="AW100" i="9"/>
  <c r="AN101" i="9" l="1"/>
  <c r="AO101" i="9" s="1"/>
  <c r="AG104" i="9"/>
  <c r="AF104" i="9"/>
  <c r="AM102" i="9"/>
  <c r="AP102" i="9" s="1"/>
  <c r="U101" i="9"/>
  <c r="V101" i="9" s="1"/>
  <c r="AB102" i="9"/>
  <c r="Z102" i="9"/>
  <c r="AA102" i="9" s="1"/>
  <c r="T102" i="9"/>
  <c r="AH103" i="9"/>
  <c r="AL103" i="9" s="1"/>
  <c r="AR103" i="9" s="1"/>
  <c r="I105" i="9"/>
  <c r="N105" i="9" s="1"/>
  <c r="F105" i="9"/>
  <c r="H105" i="9"/>
  <c r="G105" i="9"/>
  <c r="AE104" i="9"/>
  <c r="AW101" i="9"/>
  <c r="AU102" i="9"/>
  <c r="AW102" i="9" s="1"/>
  <c r="AS102" i="9"/>
  <c r="AT102" i="9" s="1"/>
  <c r="D106" i="9"/>
  <c r="C107" i="9"/>
  <c r="O103" i="9"/>
  <c r="S103" i="9" s="1"/>
  <c r="Y103" i="9" s="1"/>
  <c r="R103" i="9"/>
  <c r="M104" i="9"/>
  <c r="L104" i="9"/>
  <c r="AG105" i="9" l="1"/>
  <c r="AF105" i="9"/>
  <c r="AN102" i="9"/>
  <c r="AO102" i="9" s="1"/>
  <c r="AK103" i="9"/>
  <c r="AM103" i="9" s="1"/>
  <c r="AP103" i="9" s="1"/>
  <c r="AB103" i="9"/>
  <c r="Z103" i="9"/>
  <c r="AA103" i="9" s="1"/>
  <c r="O104" i="9"/>
  <c r="R104" i="9" s="1"/>
  <c r="T103" i="9"/>
  <c r="G106" i="9"/>
  <c r="F106" i="9"/>
  <c r="H106" i="9"/>
  <c r="I106" i="9"/>
  <c r="N106" i="9" s="1"/>
  <c r="AH104" i="9"/>
  <c r="AK104" i="9" s="1"/>
  <c r="U102" i="9"/>
  <c r="V102" i="9" s="1"/>
  <c r="W102" i="9"/>
  <c r="AU103" i="9"/>
  <c r="AS103" i="9"/>
  <c r="AT103" i="9" s="1"/>
  <c r="AE105" i="9"/>
  <c r="C108" i="9"/>
  <c r="D107" i="9"/>
  <c r="L105" i="9"/>
  <c r="M105" i="9"/>
  <c r="AG106" i="9" l="1"/>
  <c r="AF106" i="9"/>
  <c r="S104" i="9"/>
  <c r="Y104" i="9" s="1"/>
  <c r="AB104" i="9" s="1"/>
  <c r="AW103" i="9"/>
  <c r="AN103" i="9"/>
  <c r="AO103" i="9" s="1"/>
  <c r="W103" i="9"/>
  <c r="U103" i="9"/>
  <c r="V103" i="9" s="1"/>
  <c r="G107" i="9"/>
  <c r="F107" i="9"/>
  <c r="H107" i="9"/>
  <c r="I107" i="9"/>
  <c r="N107" i="9" s="1"/>
  <c r="AL104" i="9"/>
  <c r="AR104" i="9" s="1"/>
  <c r="C109" i="9"/>
  <c r="D108" i="9"/>
  <c r="R105" i="9"/>
  <c r="O105" i="9"/>
  <c r="S105" i="9"/>
  <c r="Y105" i="9" s="1"/>
  <c r="AH105" i="9"/>
  <c r="AK105" i="9" s="1"/>
  <c r="L106" i="9"/>
  <c r="M106" i="9"/>
  <c r="AE106" i="9"/>
  <c r="AG107" i="9" l="1"/>
  <c r="AF107" i="9"/>
  <c r="AM104" i="9"/>
  <c r="Z104" i="9"/>
  <c r="AA104" i="9" s="1"/>
  <c r="T104" i="9"/>
  <c r="AL105" i="9"/>
  <c r="AR105" i="9" s="1"/>
  <c r="AS105" i="9" s="1"/>
  <c r="AT105" i="9" s="1"/>
  <c r="Z105" i="9"/>
  <c r="AA105" i="9" s="1"/>
  <c r="AB105" i="9"/>
  <c r="L107" i="9"/>
  <c r="M107" i="9"/>
  <c r="T105" i="9"/>
  <c r="AH106" i="9"/>
  <c r="AK106" i="9" s="1"/>
  <c r="AL106" i="9"/>
  <c r="AR106" i="9" s="1"/>
  <c r="R106" i="9"/>
  <c r="O106" i="9"/>
  <c r="S106" i="9" s="1"/>
  <c r="Y106" i="9" s="1"/>
  <c r="AE107" i="9"/>
  <c r="H108" i="9"/>
  <c r="G108" i="9"/>
  <c r="I108" i="9"/>
  <c r="N108" i="9" s="1"/>
  <c r="F108" i="9"/>
  <c r="D109" i="9"/>
  <c r="C110" i="9"/>
  <c r="W104" i="9"/>
  <c r="U104" i="9"/>
  <c r="V104" i="9" s="1"/>
  <c r="AU104" i="9"/>
  <c r="AW104" i="9" s="1"/>
  <c r="AS104" i="9"/>
  <c r="AT104" i="9" s="1"/>
  <c r="AG108" i="9" l="1"/>
  <c r="AF108" i="9"/>
  <c r="AM106" i="9"/>
  <c r="AN106" i="9" s="1"/>
  <c r="AO106" i="9" s="1"/>
  <c r="AP104" i="9"/>
  <c r="AN104" i="9"/>
  <c r="AO104" i="9" s="1"/>
  <c r="AM105" i="9"/>
  <c r="AU105" i="9"/>
  <c r="AW105" i="9" s="1"/>
  <c r="L108" i="9"/>
  <c r="M108" i="9"/>
  <c r="AU106" i="9"/>
  <c r="AS106" i="9"/>
  <c r="AT106" i="9" s="1"/>
  <c r="W105" i="9"/>
  <c r="U105" i="9"/>
  <c r="V105" i="9" s="1"/>
  <c r="G109" i="9"/>
  <c r="F109" i="9"/>
  <c r="I109" i="9"/>
  <c r="N109" i="9" s="1"/>
  <c r="H109" i="9"/>
  <c r="C111" i="9"/>
  <c r="D110" i="9"/>
  <c r="AH107" i="9"/>
  <c r="AK107" i="9" s="1"/>
  <c r="AE108" i="9"/>
  <c r="O107" i="9"/>
  <c r="S107" i="9" s="1"/>
  <c r="Y107" i="9" s="1"/>
  <c r="AB106" i="9"/>
  <c r="Z106" i="9"/>
  <c r="AA106" i="9" s="1"/>
  <c r="T106" i="9"/>
  <c r="AG109" i="9" l="1"/>
  <c r="AF109" i="9"/>
  <c r="AN105" i="9"/>
  <c r="AO105" i="9" s="1"/>
  <c r="AP105" i="9"/>
  <c r="AP106" i="9"/>
  <c r="AL107" i="9"/>
  <c r="AR107" i="9" s="1"/>
  <c r="AU107" i="9" s="1"/>
  <c r="AW107" i="9" s="1"/>
  <c r="AB107" i="9"/>
  <c r="Z107" i="9"/>
  <c r="AA107" i="9" s="1"/>
  <c r="R107" i="9"/>
  <c r="T107" i="9" s="1"/>
  <c r="F110" i="9"/>
  <c r="H110" i="9"/>
  <c r="G110" i="9"/>
  <c r="I110" i="9"/>
  <c r="N110" i="9" s="1"/>
  <c r="D111" i="9"/>
  <c r="C112" i="9"/>
  <c r="L109" i="9"/>
  <c r="M109" i="9"/>
  <c r="AW106" i="9"/>
  <c r="AH108" i="9"/>
  <c r="AK108" i="9" s="1"/>
  <c r="U106" i="9"/>
  <c r="V106" i="9" s="1"/>
  <c r="W106" i="9"/>
  <c r="AE109" i="9"/>
  <c r="S108" i="9"/>
  <c r="Y108" i="9" s="1"/>
  <c r="O108" i="9"/>
  <c r="R108" i="9" s="1"/>
  <c r="T108" i="9" s="1"/>
  <c r="AG110" i="9" l="1"/>
  <c r="AF110" i="9"/>
  <c r="AM107" i="9"/>
  <c r="AL108" i="9"/>
  <c r="AR108" i="9" s="1"/>
  <c r="AU108" i="9" s="1"/>
  <c r="AS107" i="9"/>
  <c r="AT107" i="9" s="1"/>
  <c r="W108" i="9"/>
  <c r="U108" i="9"/>
  <c r="V108" i="9" s="1"/>
  <c r="W107" i="9"/>
  <c r="U107" i="9"/>
  <c r="V107" i="9" s="1"/>
  <c r="AH109" i="9"/>
  <c r="AK109" i="9" s="1"/>
  <c r="O109" i="9"/>
  <c r="S109" i="9" s="1"/>
  <c r="Y109" i="9" s="1"/>
  <c r="D112" i="9"/>
  <c r="C113" i="9"/>
  <c r="D113" i="9" s="1"/>
  <c r="H111" i="9"/>
  <c r="I111" i="9"/>
  <c r="N111" i="9" s="1"/>
  <c r="G111" i="9"/>
  <c r="F111" i="9"/>
  <c r="AE110" i="9"/>
  <c r="AB108" i="9"/>
  <c r="Z108" i="9"/>
  <c r="AA108" i="9" s="1"/>
  <c r="L110" i="9"/>
  <c r="M110" i="9"/>
  <c r="AG111" i="9" l="1"/>
  <c r="AF111" i="9"/>
  <c r="AM108" i="9"/>
  <c r="AP107" i="9"/>
  <c r="AN107" i="9"/>
  <c r="AO107" i="9" s="1"/>
  <c r="AS108" i="9"/>
  <c r="AT108" i="9" s="1"/>
  <c r="AL109" i="9"/>
  <c r="AR109" i="9" s="1"/>
  <c r="AS109" i="9" s="1"/>
  <c r="AT109" i="9" s="1"/>
  <c r="R109" i="9"/>
  <c r="T109" i="9" s="1"/>
  <c r="W109" i="9" s="1"/>
  <c r="L111" i="9"/>
  <c r="M111" i="9"/>
  <c r="AH110" i="9"/>
  <c r="AK110" i="9" s="1"/>
  <c r="H113" i="9"/>
  <c r="G113" i="9"/>
  <c r="F113" i="9"/>
  <c r="I113" i="9"/>
  <c r="N113" i="9" s="1"/>
  <c r="R110" i="9"/>
  <c r="O110" i="9"/>
  <c r="S110" i="9"/>
  <c r="Y110" i="9" s="1"/>
  <c r="AB109" i="9"/>
  <c r="Z109" i="9"/>
  <c r="AA109" i="9" s="1"/>
  <c r="AE111" i="9"/>
  <c r="G112" i="9"/>
  <c r="F112" i="9"/>
  <c r="H112" i="9"/>
  <c r="I112" i="9"/>
  <c r="N112" i="9" s="1"/>
  <c r="AW108" i="9"/>
  <c r="AG113" i="9" l="1"/>
  <c r="AF113" i="9"/>
  <c r="AG112" i="9"/>
  <c r="AF112" i="9"/>
  <c r="AP108" i="9"/>
  <c r="AN108" i="9"/>
  <c r="AO108" i="9" s="1"/>
  <c r="AM109" i="9"/>
  <c r="AU109" i="9"/>
  <c r="AW109" i="9" s="1"/>
  <c r="AL110" i="9"/>
  <c r="AR110" i="9" s="1"/>
  <c r="AS110" i="9" s="1"/>
  <c r="AT110" i="9" s="1"/>
  <c r="T110" i="9"/>
  <c r="W110" i="9" s="1"/>
  <c r="U109" i="9"/>
  <c r="V109" i="9" s="1"/>
  <c r="L113" i="9"/>
  <c r="M113" i="9"/>
  <c r="M112" i="9"/>
  <c r="L112" i="9"/>
  <c r="AB110" i="9"/>
  <c r="Z110" i="9"/>
  <c r="AA110" i="9" s="1"/>
  <c r="AE112" i="9"/>
  <c r="AL111" i="9"/>
  <c r="AR111" i="9" s="1"/>
  <c r="AK111" i="9"/>
  <c r="AH111" i="9"/>
  <c r="O111" i="9"/>
  <c r="S111" i="9" s="1"/>
  <c r="Y111" i="9" s="1"/>
  <c r="AE113" i="9"/>
  <c r="AM111" i="9" l="1"/>
  <c r="AN111" i="9" s="1"/>
  <c r="AO111" i="9" s="1"/>
  <c r="AN109" i="9"/>
  <c r="AO109" i="9" s="1"/>
  <c r="AP109" i="9"/>
  <c r="AM110" i="9"/>
  <c r="R111" i="9"/>
  <c r="T111" i="9" s="1"/>
  <c r="U110" i="9"/>
  <c r="V110" i="9" s="1"/>
  <c r="AU110" i="9"/>
  <c r="AW110" i="9" s="1"/>
  <c r="AB111" i="9"/>
  <c r="Z111" i="9"/>
  <c r="AA111" i="9" s="1"/>
  <c r="AP111" i="9"/>
  <c r="AS111" i="9"/>
  <c r="AT111" i="9" s="1"/>
  <c r="AU111" i="9"/>
  <c r="S112" i="9"/>
  <c r="Y112" i="9" s="1"/>
  <c r="O112" i="9"/>
  <c r="R112" i="9" s="1"/>
  <c r="R113" i="9"/>
  <c r="O113" i="9"/>
  <c r="S113" i="9" s="1"/>
  <c r="Y113" i="9" s="1"/>
  <c r="AH113" i="9"/>
  <c r="AL113" i="9" s="1"/>
  <c r="AR113" i="9" s="1"/>
  <c r="AH112" i="9"/>
  <c r="AL112" i="9" s="1"/>
  <c r="AR112" i="9" s="1"/>
  <c r="AK112" i="9"/>
  <c r="AM112" i="9" l="1"/>
  <c r="AP110" i="9"/>
  <c r="AN110" i="9"/>
  <c r="AO110" i="9" s="1"/>
  <c r="T112" i="9"/>
  <c r="U112" i="9" s="1"/>
  <c r="V112" i="9" s="1"/>
  <c r="T113" i="9"/>
  <c r="W113" i="9" s="1"/>
  <c r="AS113" i="9"/>
  <c r="AT113" i="9" s="1"/>
  <c r="AU113" i="9"/>
  <c r="AB112" i="9"/>
  <c r="Z112" i="9"/>
  <c r="AA112" i="9" s="1"/>
  <c r="AK113" i="9"/>
  <c r="AM113" i="9" s="1"/>
  <c r="AW111" i="9"/>
  <c r="AB113" i="9"/>
  <c r="Z113" i="9"/>
  <c r="AA113" i="9" s="1"/>
  <c r="U111" i="9"/>
  <c r="V111" i="9" s="1"/>
  <c r="W111" i="9"/>
  <c r="AP112" i="9"/>
  <c r="AN112" i="9"/>
  <c r="AO112" i="9" s="1"/>
  <c r="AU112" i="9"/>
  <c r="AW112" i="9" s="1"/>
  <c r="AS112" i="9"/>
  <c r="AT112" i="9" s="1"/>
  <c r="U113" i="9" l="1"/>
  <c r="V113" i="9" s="1"/>
  <c r="W112" i="9"/>
  <c r="AP113" i="9"/>
  <c r="AN113" i="9"/>
  <c r="AO113" i="9" s="1"/>
  <c r="AW113" i="9"/>
</calcChain>
</file>

<file path=xl/sharedStrings.xml><?xml version="1.0" encoding="utf-8"?>
<sst xmlns="http://schemas.openxmlformats.org/spreadsheetml/2006/main" count="127" uniqueCount="62">
  <si>
    <t>Freq</t>
  </si>
  <si>
    <t>GHz</t>
  </si>
  <si>
    <t>Low-pass</t>
  </si>
  <si>
    <t>High-pass</t>
  </si>
  <si>
    <t>rad/sec</t>
  </si>
  <si>
    <t>C1</t>
  </si>
  <si>
    <t>L1</t>
  </si>
  <si>
    <t>C2</t>
  </si>
  <si>
    <t>L2</t>
  </si>
  <si>
    <t>nH</t>
  </si>
  <si>
    <t>pF</t>
  </si>
  <si>
    <t>Pi network</t>
  </si>
  <si>
    <t>Tee network</t>
  </si>
  <si>
    <t>L3</t>
  </si>
  <si>
    <t>C3</t>
  </si>
  <si>
    <t>L4</t>
  </si>
  <si>
    <t>C4</t>
  </si>
  <si>
    <t>XL2</t>
  </si>
  <si>
    <t>XC2</t>
  </si>
  <si>
    <t>XL1</t>
  </si>
  <si>
    <t>XC1</t>
  </si>
  <si>
    <t>A</t>
  </si>
  <si>
    <t>ABCD parameters</t>
  </si>
  <si>
    <t>D</t>
  </si>
  <si>
    <t>B/Z0</t>
  </si>
  <si>
    <t>C*Z0</t>
  </si>
  <si>
    <t>S11 Denom</t>
  </si>
  <si>
    <t>S11</t>
  </si>
  <si>
    <t>mag S11</t>
  </si>
  <si>
    <t>S11 dB</t>
  </si>
  <si>
    <t>S11 ang</t>
  </si>
  <si>
    <t>Rad/sec</t>
  </si>
  <si>
    <t>S21mag</t>
  </si>
  <si>
    <t>mag S21</t>
  </si>
  <si>
    <t>S21 dB</t>
  </si>
  <si>
    <t>S21 ang</t>
  </si>
  <si>
    <t>Enter plot range</t>
  </si>
  <si>
    <t>minimum</t>
  </si>
  <si>
    <t>maximum</t>
  </si>
  <si>
    <t>Enter Z0</t>
  </si>
  <si>
    <t>Ohms</t>
  </si>
  <si>
    <t>S11 Numerator</t>
  </si>
  <si>
    <t>Enter desired phase shifts</t>
  </si>
  <si>
    <t>High-pass phase shift</t>
  </si>
  <si>
    <t>Low-pass phase shift</t>
  </si>
  <si>
    <t>Enter center frequency</t>
  </si>
  <si>
    <t>Computed lumped element values</t>
  </si>
  <si>
    <t>degrees</t>
  </si>
  <si>
    <t>radians</t>
  </si>
  <si>
    <t>Enter data in blue fields only</t>
  </si>
  <si>
    <t>If you like you can overwrite the computed lumped element values</t>
  </si>
  <si>
    <t>Low pass filter calculations start here</t>
  </si>
  <si>
    <t>High pass filter calculations start here</t>
  </si>
  <si>
    <t>Phase shift</t>
  </si>
  <si>
    <t>This page does the calculations versus frequency</t>
  </si>
  <si>
    <t>Enter data in blue boxes</t>
  </si>
  <si>
    <t>Calculated values are in rose boxes</t>
  </si>
  <si>
    <t>Graphs each appear on their own pages</t>
  </si>
  <si>
    <t>Phase bit</t>
  </si>
  <si>
    <t>Use this page to design a multi-bit phase shifter</t>
  </si>
  <si>
    <t>Use this page to plot a singe phase bit over frequency</t>
  </si>
  <si>
    <t>The plots are also on separate pages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</si>
</sst>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8" formatCode="0.000"/>
    <numFmt numFmtId="169" formatCode="0.0000E+00"/>
  </numFmts>
  <fonts count="5" x14ac:knownFonts="1">
    <font>
      <sz val="10"/>
      <name val="Arial"/>
    </font>
    <font>
      <sz val="8"/>
      <name val="Arial"/>
    </font>
    <font>
      <sz val="10"/>
      <name val="Arial"/>
      <family val="2"/>
    </font>
    <font>
      <b/>
      <sz val="10"/>
      <name val="Arial"/>
      <family val="2"/>
    </font>
    <font>
      <b/>
      <sz val="12"/>
      <color indexed="8"/>
      <name val="Arial"/>
      <family val="2"/>
    </font>
  </fonts>
  <fills count="5">
    <fill>
      <patternFill patternType="none"/>
    </fill>
    <fill>
      <patternFill patternType="gray125"/>
    </fill>
    <fill>
      <patternFill patternType="solid">
        <fgColor indexed="44"/>
        <bgColor indexed="64"/>
      </patternFill>
    </fill>
    <fill>
      <patternFill patternType="solid">
        <fgColor indexed="45"/>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12">
    <xf numFmtId="0" fontId="0" fillId="0" borderId="0" xfId="0"/>
    <xf numFmtId="168" fontId="2" fillId="0" borderId="0" xfId="0" applyNumberFormat="1" applyFont="1"/>
    <xf numFmtId="0" fontId="3" fillId="0" borderId="0" xfId="0" applyFont="1"/>
    <xf numFmtId="168" fontId="3" fillId="0" borderId="0" xfId="0" applyNumberFormat="1" applyFont="1"/>
    <xf numFmtId="169" fontId="0" fillId="0" borderId="0" xfId="0" applyNumberFormat="1"/>
    <xf numFmtId="169" fontId="3" fillId="0" borderId="0" xfId="0" applyNumberFormat="1" applyFont="1"/>
    <xf numFmtId="0" fontId="0" fillId="2" borderId="0" xfId="0" applyFill="1"/>
    <xf numFmtId="0" fontId="2" fillId="0" borderId="0" xfId="0" applyFont="1"/>
    <xf numFmtId="168" fontId="2" fillId="3" borderId="0" xfId="0" applyNumberFormat="1" applyFont="1" applyFill="1"/>
    <xf numFmtId="2" fontId="2" fillId="3" borderId="0" xfId="0" applyNumberFormat="1" applyFont="1" applyFill="1"/>
    <xf numFmtId="0" fontId="0" fillId="0" borderId="0" xfId="0" applyFill="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alcChain" Target="calcChain.xml"/><Relationship Id="rId5" Type="http://schemas.openxmlformats.org/officeDocument/2006/relationships/chartsheet" Target="chartsheets/sheet2.xml"/><Relationship Id="rId10" Type="http://schemas.openxmlformats.org/officeDocument/2006/relationships/sharedStrings" Target="sharedStrings.xml"/><Relationship Id="rId4" Type="http://schemas.openxmlformats.org/officeDocument/2006/relationships/chartsheet" Target="chartsheets/sheet1.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US"/>
              <a:t>Lumped element LPF ideal response</a:t>
            </a:r>
          </a:p>
        </c:rich>
      </c:tx>
      <c:layout>
        <c:manualLayout>
          <c:xMode val="edge"/>
          <c:yMode val="edge"/>
          <c:x val="0.26910896027514875"/>
          <c:y val="3.9513677811550157E-2"/>
        </c:manualLayout>
      </c:layout>
      <c:overlay val="0"/>
      <c:spPr>
        <a:noFill/>
        <a:ln w="25400">
          <a:noFill/>
        </a:ln>
      </c:spPr>
    </c:title>
    <c:autoTitleDeleted val="0"/>
    <c:plotArea>
      <c:layout>
        <c:manualLayout>
          <c:layoutTarget val="inner"/>
          <c:xMode val="edge"/>
          <c:yMode val="edge"/>
          <c:x val="0.17675203899728706"/>
          <c:y val="0.23100303951367782"/>
          <c:w val="0.66242205606190463"/>
          <c:h val="0.40121580547112462"/>
        </c:manualLayout>
      </c:layout>
      <c:scatterChart>
        <c:scatterStyle val="lineMarker"/>
        <c:varyColors val="0"/>
        <c:ser>
          <c:idx val="0"/>
          <c:order val="0"/>
          <c:tx>
            <c:v>S11</c:v>
          </c:tx>
          <c:spPr>
            <a:ln w="38100">
              <a:solidFill>
                <a:srgbClr val="000080"/>
              </a:solidFill>
              <a:prstDash val="solid"/>
            </a:ln>
          </c:spPr>
          <c:marker>
            <c:symbol val="none"/>
          </c:marker>
          <c:xVal>
            <c:numRef>
              <c:f>Calcs!$C$13:$C$104</c:f>
              <c:numCache>
                <c:formatCode>General</c:formatCode>
                <c:ptCount val="92"/>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numCache>
            </c:numRef>
          </c:xVal>
          <c:yVal>
            <c:numRef>
              <c:f>Calcs!$V$13:$V$104</c:f>
              <c:numCache>
                <c:formatCode>General</c:formatCode>
                <c:ptCount val="92"/>
                <c:pt idx="0">
                  <c:v>-38.676491776217333</c:v>
                </c:pt>
                <c:pt idx="1">
                  <c:v>-37.996405519139188</c:v>
                </c:pt>
                <c:pt idx="2">
                  <c:v>-37.382244233639213</c:v>
                </c:pt>
                <c:pt idx="3">
                  <c:v>-36.825427838060321</c:v>
                </c:pt>
                <c:pt idx="4">
                  <c:v>-36.319193104804377</c:v>
                </c:pt>
                <c:pt idx="5">
                  <c:v>-35.858133413486577</c:v>
                </c:pt>
                <c:pt idx="6">
                  <c:v>-35.437878004383087</c:v>
                </c:pt>
                <c:pt idx="7">
                  <c:v>-35.054863201362153</c:v>
                </c:pt>
                <c:pt idx="8">
                  <c:v>-34.706166012439098</c:v>
                </c:pt>
                <c:pt idx="9">
                  <c:v>-34.389381122696506</c:v>
                </c:pt>
                <c:pt idx="10">
                  <c:v>-34.102528779549857</c:v>
                </c:pt>
                <c:pt idx="11">
                  <c:v>-33.843985155709092</c:v>
                </c:pt>
                <c:pt idx="12">
                  <c:v>-33.612429419389898</c:v>
                </c:pt>
                <c:pt idx="13">
                  <c:v>-33.406803496607623</c:v>
                </c:pt>
                <c:pt idx="14">
                  <c:v>-33.226281704714829</c:v>
                </c:pt>
                <c:pt idx="15">
                  <c:v>-33.070248270179768</c:v>
                </c:pt>
                <c:pt idx="16">
                  <c:v>-32.938281342973767</c:v>
                </c:pt>
                <c:pt idx="17">
                  <c:v>-32.830142566471622</c:v>
                </c:pt>
                <c:pt idx="18">
                  <c:v>-32.745771610418174</c:v>
                </c:pt>
                <c:pt idx="19">
                  <c:v>-32.685285364121476</c:v>
                </c:pt>
                <c:pt idx="20">
                  <c:v>-32.648981747320505</c:v>
                </c:pt>
                <c:pt idx="21">
                  <c:v>-32.637348352392955</c:v>
                </c:pt>
                <c:pt idx="22">
                  <c:v>-32.65107640840997</c:v>
                </c:pt>
                <c:pt idx="23">
                  <c:v>-32.691080882746249</c:v>
                </c:pt>
                <c:pt idx="24">
                  <c:v>-32.758527944715318</c:v>
                </c:pt>
                <c:pt idx="25">
                  <c:v>-32.854871556638699</c:v>
                </c:pt>
                <c:pt idx="26">
                  <c:v>-32.981901702068484</c:v>
                </c:pt>
                <c:pt idx="27">
                  <c:v>-33.141807817239602</c:v>
                </c:pt>
                <c:pt idx="28">
                  <c:v>-33.337262531397947</c:v>
                </c:pt>
                <c:pt idx="29">
                  <c:v>-33.57153312190475</c:v>
                </c:pt>
                <c:pt idx="30">
                  <c:v>-33.848631613631859</c:v>
                </c:pt>
                <c:pt idx="31">
                  <c:v>-34.173519993975226</c:v>
                </c:pt>
                <c:pt idx="32">
                  <c:v>-34.552395985521571</c:v>
                </c:pt>
                <c:pt idx="33">
                  <c:v>-34.993099814734407</c:v>
                </c:pt>
                <c:pt idx="34">
                  <c:v>-35.505708418947307</c:v>
                </c:pt>
                <c:pt idx="35">
                  <c:v>-36.103430569161759</c:v>
                </c:pt>
                <c:pt idx="36">
                  <c:v>-36.804005769591789</c:v>
                </c:pt>
                <c:pt idx="37">
                  <c:v>-37.63198993072902</c:v>
                </c:pt>
                <c:pt idx="38">
                  <c:v>-38.62270063833067</c:v>
                </c:pt>
                <c:pt idx="39">
                  <c:v>-39.829516472082759</c:v>
                </c:pt>
                <c:pt idx="40">
                  <c:v>-41.338665527689933</c:v>
                </c:pt>
                <c:pt idx="41">
                  <c:v>-43.303164263177379</c:v>
                </c:pt>
                <c:pt idx="42">
                  <c:v>-46.036447078667095</c:v>
                </c:pt>
                <c:pt idx="43">
                  <c:v>-50.364378154296475</c:v>
                </c:pt>
                <c:pt idx="44">
                  <c:v>-60.364111412437467</c:v>
                </c:pt>
                <c:pt idx="45">
                  <c:v>-58.191585245439192</c:v>
                </c:pt>
                <c:pt idx="46">
                  <c:v>-49.017599803835814</c:v>
                </c:pt>
                <c:pt idx="47">
                  <c:v>-44.478179244090505</c:v>
                </c:pt>
                <c:pt idx="48">
                  <c:v>-41.385617059163295</c:v>
                </c:pt>
                <c:pt idx="49">
                  <c:v>-39.012035782328034</c:v>
                </c:pt>
                <c:pt idx="50">
                  <c:v>-37.070540339739246</c:v>
                </c:pt>
                <c:pt idx="51">
                  <c:v>-35.418179416942429</c:v>
                </c:pt>
                <c:pt idx="52">
                  <c:v>-33.973297490587683</c:v>
                </c:pt>
                <c:pt idx="53">
                  <c:v>-32.684823805762719</c:v>
                </c:pt>
                <c:pt idx="54">
                  <c:v>-31.518672151790138</c:v>
                </c:pt>
                <c:pt idx="55">
                  <c:v>-30.450950122244208</c:v>
                </c:pt>
                <c:pt idx="56">
                  <c:v>-29.464256433188879</c:v>
                </c:pt>
                <c:pt idx="57">
                  <c:v>-28.545520752244222</c:v>
                </c:pt>
                <c:pt idx="58">
                  <c:v>-27.684673863972463</c:v>
                </c:pt>
                <c:pt idx="59">
                  <c:v>-26.873792347934252</c:v>
                </c:pt>
                <c:pt idx="60">
                  <c:v>-26.106528043076736</c:v>
                </c:pt>
                <c:pt idx="61">
                  <c:v>-25.377715572583032</c:v>
                </c:pt>
                <c:pt idx="62">
                  <c:v>-24.683095135713149</c:v>
                </c:pt>
                <c:pt idx="63">
                  <c:v>-24.019112180706273</c:v>
                </c:pt>
                <c:pt idx="64">
                  <c:v>-23.382769705905599</c:v>
                </c:pt>
                <c:pt idx="65">
                  <c:v>-22.771517418337751</c:v>
                </c:pt>
                <c:pt idx="66">
                  <c:v>-22.18316723143635</c:v>
                </c:pt>
                <c:pt idx="67">
                  <c:v>-21.615827927242016</c:v>
                </c:pt>
                <c:pt idx="68">
                  <c:v>-21.067853989833111</c:v>
                </c:pt>
                <c:pt idx="69">
                  <c:v>-20.53780507157331</c:v>
                </c:pt>
                <c:pt idx="70">
                  <c:v>-20.024413543412773</c:v>
                </c:pt>
                <c:pt idx="71">
                  <c:v>-19.526558265869042</c:v>
                </c:pt>
                <c:pt idx="72">
                  <c:v>-19.043243199814324</c:v>
                </c:pt>
                <c:pt idx="73">
                  <c:v>-18.573579820947398</c:v>
                </c:pt>
                <c:pt idx="74">
                  <c:v>-18.116772551571366</c:v>
                </c:pt>
                <c:pt idx="75">
                  <c:v>-17.672106606510951</c:v>
                </c:pt>
                <c:pt idx="76">
                  <c:v>-17.23893778596296</c:v>
                </c:pt>
                <c:pt idx="77">
                  <c:v>-16.816683850105022</c:v>
                </c:pt>
                <c:pt idx="78">
                  <c:v>-16.404817187586797</c:v>
                </c:pt>
                <c:pt idx="79">
                  <c:v>-16.002858549180431</c:v>
                </c:pt>
                <c:pt idx="80">
                  <c:v>-15.610371663497473</c:v>
                </c:pt>
                <c:pt idx="81">
                  <c:v>-15.226958587206283</c:v>
                </c:pt>
                <c:pt idx="82">
                  <c:v>-14.852255670025931</c:v>
                </c:pt>
                <c:pt idx="83">
                  <c:v>-14.485930036773564</c:v>
                </c:pt>
                <c:pt idx="84">
                  <c:v>-14.127676506246551</c:v>
                </c:pt>
                <c:pt idx="85">
                  <c:v>-13.777214880722717</c:v>
                </c:pt>
                <c:pt idx="86">
                  <c:v>-13.434287551160775</c:v>
                </c:pt>
                <c:pt idx="87">
                  <c:v>-13.098657372329228</c:v>
                </c:pt>
                <c:pt idx="88">
                  <c:v>-12.770105769552815</c:v>
                </c:pt>
                <c:pt idx="89">
                  <c:v>-12.448431044885922</c:v>
                </c:pt>
                <c:pt idx="90">
                  <c:v>-12.133446855559173</c:v>
                </c:pt>
                <c:pt idx="91">
                  <c:v>-11.824980841728522</c:v>
                </c:pt>
              </c:numCache>
            </c:numRef>
          </c:yVal>
          <c:smooth val="0"/>
          <c:extLst>
            <c:ext xmlns:c16="http://schemas.microsoft.com/office/drawing/2014/chart" uri="{C3380CC4-5D6E-409C-BE32-E72D297353CC}">
              <c16:uniqueId val="{00000000-9FE0-4825-8496-C119DB163DE4}"/>
            </c:ext>
          </c:extLst>
        </c:ser>
        <c:dLbls>
          <c:showLegendKey val="0"/>
          <c:showVal val="0"/>
          <c:showCatName val="0"/>
          <c:showSerName val="0"/>
          <c:showPercent val="0"/>
          <c:showBubbleSize val="0"/>
        </c:dLbls>
        <c:axId val="310974560"/>
        <c:axId val="1"/>
      </c:scatterChart>
      <c:scatterChart>
        <c:scatterStyle val="lineMarker"/>
        <c:varyColors val="0"/>
        <c:ser>
          <c:idx val="1"/>
          <c:order val="1"/>
          <c:tx>
            <c:v>S21</c:v>
          </c:tx>
          <c:spPr>
            <a:ln w="38100">
              <a:solidFill>
                <a:srgbClr val="FF00FF"/>
              </a:solidFill>
              <a:prstDash val="solid"/>
            </a:ln>
          </c:spPr>
          <c:marker>
            <c:symbol val="none"/>
          </c:marker>
          <c:xVal>
            <c:numRef>
              <c:f>Calcs!$C$13:$C$104</c:f>
              <c:numCache>
                <c:formatCode>General</c:formatCode>
                <c:ptCount val="92"/>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numCache>
            </c:numRef>
          </c:xVal>
          <c:yVal>
            <c:numRef>
              <c:f>Calcs!$AA$13:$AA$104</c:f>
              <c:numCache>
                <c:formatCode>General</c:formatCode>
                <c:ptCount val="92"/>
                <c:pt idx="0">
                  <c:v>-5.8906685456759471E-4</c:v>
                </c:pt>
                <c:pt idx="1">
                  <c:v>-6.8893493160506879E-4</c:v>
                </c:pt>
                <c:pt idx="2">
                  <c:v>-7.9359617721292731E-4</c:v>
                </c:pt>
                <c:pt idx="3">
                  <c:v>-9.0216637234797334E-4</c:v>
                </c:pt>
                <c:pt idx="4">
                  <c:v>-1.0137145628955927E-3</c:v>
                </c:pt>
                <c:pt idx="5">
                  <c:v>-1.1272683981481768E-3</c:v>
                </c:pt>
                <c:pt idx="6">
                  <c:v>-1.2418198579604162E-3</c:v>
                </c:pt>
                <c:pt idx="7">
                  <c:v>-1.3563313683925113E-3</c:v>
                </c:pt>
                <c:pt idx="8">
                  <c:v>-1.4697423050878298E-3</c:v>
                </c:pt>
                <c:pt idx="9">
                  <c:v>-1.580975884425094E-3</c:v>
                </c:pt>
                <c:pt idx="10">
                  <c:v>-1.6889464420128473E-3</c:v>
                </c:pt>
                <c:pt idx="11">
                  <c:v>-1.7925670987460839E-3</c:v>
                </c:pt>
                <c:pt idx="12">
                  <c:v>-1.8907578136839655E-3</c:v>
                </c:pt>
                <c:pt idx="13">
                  <c:v>-1.9824538248786371E-3</c:v>
                </c:pt>
                <c:pt idx="14">
                  <c:v>-2.066614477375535E-3</c:v>
                </c:pt>
                <c:pt idx="15">
                  <c:v>-2.142232439619896E-3</c:v>
                </c:pt>
                <c:pt idx="16">
                  <c:v>-2.2083433078557194E-3</c:v>
                </c:pt>
                <c:pt idx="17">
                  <c:v>-2.2640356002205384E-3</c:v>
                </c:pt>
                <c:pt idx="18">
                  <c:v>-2.3084611402345873E-3</c:v>
                </c:pt>
                <c:pt idx="19">
                  <c:v>-2.3408458314586921E-3</c:v>
                </c:pt>
                <c:pt idx="20">
                  <c:v>-2.3605008234135389E-3</c:v>
                </c:pt>
                <c:pt idx="21">
                  <c:v>-2.3668340709512908E-3</c:v>
                </c:pt>
                <c:pt idx="22">
                  <c:v>-2.3593622871857655E-3</c:v>
                </c:pt>
                <c:pt idx="23">
                  <c:v>-2.3377232918707002E-3</c:v>
                </c:pt>
                <c:pt idx="24">
                  <c:v>-2.3016887562069201E-3</c:v>
                </c:pt>
                <c:pt idx="25">
                  <c:v>-2.2511773455360174E-3</c:v>
                </c:pt>
                <c:pt idx="26">
                  <c:v>-2.1862682606694633E-3</c:v>
                </c:pt>
                <c:pt idx="27">
                  <c:v>-2.1072151793545789E-3</c:v>
                </c:pt>
                <c:pt idx="28">
                  <c:v>-2.0144605984712188E-3</c:v>
                </c:pt>
                <c:pt idx="29">
                  <c:v>-1.9086505779239995E-3</c:v>
                </c:pt>
                <c:pt idx="30">
                  <c:v>-1.790649885801952E-3</c:v>
                </c:pt>
                <c:pt idx="31">
                  <c:v>-1.6615575459923986E-3</c:v>
                </c:pt>
                <c:pt idx="32">
                  <c:v>-1.5227227863571474E-3</c:v>
                </c:pt>
                <c:pt idx="33">
                  <c:v>-1.3757613869177388E-3</c:v>
                </c:pt>
                <c:pt idx="34">
                  <c:v>-1.2225724264023118E-3</c:v>
                </c:pt>
                <c:pt idx="35">
                  <c:v>-1.0653554233635023E-3</c:v>
                </c:pt>
                <c:pt idx="36">
                  <c:v>-9.0662786934415387E-4</c:v>
                </c:pt>
                <c:pt idx="37">
                  <c:v>-7.4924314788355384E-4</c:v>
                </c:pt>
                <c:pt idx="38">
                  <c:v>-5.9640883397272799E-4</c:v>
                </c:pt>
                <c:pt idx="39">
                  <c:v>-4.5170536538569571E-4</c:v>
                </c:pt>
                <c:pt idx="40">
                  <c:v>-3.1910507683637936E-4</c:v>
                </c:pt>
                <c:pt idx="41">
                  <c:v>-2.029915849368486E-4</c:v>
                </c:pt>
                <c:pt idx="42">
                  <c:v>-1.0817951062039224E-4</c:v>
                </c:pt>
                <c:pt idx="43">
                  <c:v>-3.9934522215877028E-5</c:v>
                </c:pt>
                <c:pt idx="44">
                  <c:v>-3.9936809929436066E-6</c:v>
                </c:pt>
                <c:pt idx="45">
                  <c:v>-6.5860665560813657E-6</c:v>
                </c:pt>
                <c:pt idx="46">
                  <c:v>-5.4453657280685698E-5</c:v>
                </c:pt>
                <c:pt idx="47">
                  <c:v>-1.5487243635331141E-4</c:v>
                </c:pt>
                <c:pt idx="48">
                  <c:v>-3.1567369152821938E-4</c:v>
                </c:pt>
                <c:pt idx="49">
                  <c:v>-5.4526547004147999E-4</c:v>
                </c:pt>
                <c:pt idx="50">
                  <c:v>-8.5265414834474014E-4</c:v>
                </c:pt>
                <c:pt idx="51">
                  <c:v>-1.2474660682630656E-3</c:v>
                </c:pt>
                <c:pt idx="52">
                  <c:v>-1.7399691883667884E-3</c:v>
                </c:pt>
                <c:pt idx="53">
                  <c:v>-2.3410946915511949E-3</c:v>
                </c:pt>
                <c:pt idx="54">
                  <c:v>-3.0624584848162944E-3</c:v>
                </c:pt>
                <c:pt idx="55">
                  <c:v>-3.9163825197893742E-3</c:v>
                </c:pt>
                <c:pt idx="56">
                  <c:v>-4.9159158557284914E-3</c:v>
                </c:pt>
                <c:pt idx="57">
                  <c:v>-6.0748553800330169E-3</c:v>
                </c:pt>
                <c:pt idx="58">
                  <c:v>-7.4077660915778882E-3</c:v>
                </c:pt>
                <c:pt idx="59">
                  <c:v>-8.930000846164958E-3</c:v>
                </c:pt>
                <c:pt idx="60">
                  <c:v>-1.0657719453592011E-2</c:v>
                </c:pt>
                <c:pt idx="61">
                  <c:v>-1.2607907006532146E-2</c:v>
                </c:pt>
                <c:pt idx="62">
                  <c:v>-1.479839131401546E-2</c:v>
                </c:pt>
                <c:pt idx="63">
                  <c:v>-1.7247859301276394E-2</c:v>
                </c:pt>
                <c:pt idx="64">
                  <c:v>-1.9975872228698999E-2</c:v>
                </c:pt>
                <c:pt idx="65">
                  <c:v>-2.300287957388588E-2</c:v>
                </c:pt>
                <c:pt idx="66">
                  <c:v>-2.6350231409932305E-2</c:v>
                </c:pt>
                <c:pt idx="67">
                  <c:v>-3.0040189104593388E-2</c:v>
                </c:pt>
                <c:pt idx="68">
                  <c:v>-3.4095934155335898E-2</c:v>
                </c:pt>
                <c:pt idx="69">
                  <c:v>-3.8541574966602571E-2</c:v>
                </c:pt>
                <c:pt idx="70">
                  <c:v>-4.3402151366632127E-2</c:v>
                </c:pt>
                <c:pt idx="71">
                  <c:v>-4.8703636654631031E-2</c:v>
                </c:pt>
                <c:pt idx="72">
                  <c:v>-5.4472936961090651E-2</c:v>
                </c:pt>
                <c:pt idx="73">
                  <c:v>-6.0737887698654444E-2</c:v>
                </c:pt>
                <c:pt idx="74">
                  <c:v>-6.7527246876424335E-2</c:v>
                </c:pt>
                <c:pt idx="75">
                  <c:v>-7.4870685046847865E-2</c:v>
                </c:pt>
                <c:pt idx="76">
                  <c:v>-8.2798771654187087E-2</c:v>
                </c:pt>
                <c:pt idx="77">
                  <c:v>-9.1342957551958801E-2</c:v>
                </c:pt>
                <c:pt idx="78">
                  <c:v>-0.10053555346140983</c:v>
                </c:pt>
                <c:pt idx="79">
                  <c:v>-0.11040970414688198</c:v>
                </c:pt>
                <c:pt idx="80">
                  <c:v>-0.12099935809186445</c:v>
                </c:pt>
                <c:pt idx="81">
                  <c:v>-0.13233923247089532</c:v>
                </c:pt>
                <c:pt idx="82">
                  <c:v>-0.14446477322546722</c:v>
                </c:pt>
                <c:pt idx="83">
                  <c:v>-0.15741211006979436</c:v>
                </c:pt>
                <c:pt idx="84">
                  <c:v>-0.17121800627294437</c:v>
                </c:pt>
                <c:pt idx="85">
                  <c:v>-0.1859198030889469</c:v>
                </c:pt>
                <c:pt idx="86">
                  <c:v>-0.20155535873407401</c:v>
                </c:pt>
                <c:pt idx="87">
                  <c:v>-0.21816298184414609</c:v>
                </c:pt>
                <c:pt idx="88">
                  <c:v>-0.23578135938021588</c:v>
                </c:pt>
                <c:pt idx="89">
                  <c:v>-0.25444947899125209</c:v>
                </c:pt>
                <c:pt idx="90">
                  <c:v>-0.27420654588834847</c:v>
                </c:pt>
                <c:pt idx="91">
                  <c:v>-0.29509189433116906</c:v>
                </c:pt>
              </c:numCache>
            </c:numRef>
          </c:yVal>
          <c:smooth val="0"/>
          <c:extLst>
            <c:ext xmlns:c16="http://schemas.microsoft.com/office/drawing/2014/chart" uri="{C3380CC4-5D6E-409C-BE32-E72D297353CC}">
              <c16:uniqueId val="{00000001-9FE0-4825-8496-C119DB163DE4}"/>
            </c:ext>
          </c:extLst>
        </c:ser>
        <c:dLbls>
          <c:showLegendKey val="0"/>
          <c:showVal val="0"/>
          <c:showCatName val="0"/>
          <c:showSerName val="0"/>
          <c:showPercent val="0"/>
          <c:showBubbleSize val="0"/>
        </c:dLbls>
        <c:axId val="3"/>
        <c:axId val="4"/>
      </c:scatterChart>
      <c:valAx>
        <c:axId val="310974560"/>
        <c:scaling>
          <c:orientation val="minMax"/>
        </c:scaling>
        <c:delete val="0"/>
        <c:axPos val="b"/>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Frequency (GHz)</a:t>
                </a:r>
              </a:p>
            </c:rich>
          </c:tx>
          <c:layout>
            <c:manualLayout>
              <c:xMode val="edge"/>
              <c:yMode val="edge"/>
              <c:x val="0.39649781721013033"/>
              <c:y val="0.753799392097264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1"/>
        <c:crossesAt val="-1000000"/>
        <c:crossBetween val="midCat"/>
      </c:valAx>
      <c:valAx>
        <c:axId val="1"/>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S11 magnitude (dB)</a:t>
                </a:r>
              </a:p>
            </c:rich>
          </c:tx>
          <c:layout>
            <c:manualLayout>
              <c:xMode val="edge"/>
              <c:yMode val="edge"/>
              <c:x val="3.0254853522058145E-2"/>
              <c:y val="0.24620060790273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310974560"/>
        <c:crosses val="autoZero"/>
        <c:crossBetween val="midCat"/>
      </c:valAx>
      <c:valAx>
        <c:axId val="3"/>
        <c:scaling>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scaling>
        <c:delete val="0"/>
        <c:axPos val="r"/>
        <c:title>
          <c:tx>
            <c:rich>
              <a:bodyPr/>
              <a:lstStyle/>
              <a:p>
                <a:pPr>
                  <a:defRPr sz="1025" b="1" i="0" u="none" strike="noStrike" baseline="0">
                    <a:solidFill>
                      <a:srgbClr val="000000"/>
                    </a:solidFill>
                    <a:latin typeface="Arial"/>
                    <a:ea typeface="Arial"/>
                    <a:cs typeface="Arial"/>
                  </a:defRPr>
                </a:pPr>
                <a:r>
                  <a:rPr lang="en-US"/>
                  <a:t>S21 magnitude (dB)</a:t>
                </a:r>
              </a:p>
            </c:rich>
          </c:tx>
          <c:layout>
            <c:manualLayout>
              <c:xMode val="edge"/>
              <c:yMode val="edge"/>
              <c:x val="0.8885372771214971"/>
              <c:y val="0.2462006079027356"/>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3"/>
        <c:crosses val="max"/>
        <c:crossBetween val="midCat"/>
      </c:valAx>
      <c:spPr>
        <a:noFill/>
        <a:ln w="12700">
          <a:solidFill>
            <a:srgbClr val="808080"/>
          </a:solidFill>
          <a:prstDash val="solid"/>
        </a:ln>
      </c:spPr>
    </c:plotArea>
    <c:legend>
      <c:legendPos val="b"/>
      <c:layout>
        <c:manualLayout>
          <c:xMode val="edge"/>
          <c:yMode val="edge"/>
          <c:x val="0.38853601365169405"/>
          <c:y val="0.88753799392097255"/>
          <c:w val="0.23726174604140335"/>
          <c:h val="8.5106382978723402E-2"/>
        </c:manualLayout>
      </c:layout>
      <c:overlay val="0"/>
      <c:spPr>
        <a:solidFill>
          <a:srgbClr val="FFFFFF"/>
        </a:solidFill>
        <a:ln w="3175">
          <a:solidFill>
            <a:srgbClr val="000000"/>
          </a:solidFill>
          <a:prstDash val="solid"/>
        </a:ln>
      </c:spPr>
      <c:txPr>
        <a:bodyPr/>
        <a:lstStyle/>
        <a:p>
          <a:pPr>
            <a:defRPr sz="94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25" b="1" i="0" u="none" strike="noStrike" baseline="0">
          <a:solidFill>
            <a:srgbClr val="000000"/>
          </a:solidFill>
          <a:latin typeface="Arial"/>
          <a:ea typeface="Arial"/>
          <a:cs typeface="Arial"/>
        </a:defRPr>
      </a:pPr>
      <a:endParaRPr lang="en-US"/>
    </a:p>
  </c:txPr>
  <c:printSettings>
    <c:headerFooter alignWithMargins="0"/>
    <c:pageMargins b="5" l="0.75" r="2.5" t="1" header="0.5" footer="0.5"/>
    <c:pageSetup orientation="portrait"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US"/>
              <a:t>Lumped element phase shifter ideal response</a:t>
            </a:r>
          </a:p>
        </c:rich>
      </c:tx>
      <c:layout>
        <c:manualLayout>
          <c:xMode val="edge"/>
          <c:yMode val="edge"/>
          <c:x val="0.21337633536609429"/>
          <c:y val="3.9513677811550157E-2"/>
        </c:manualLayout>
      </c:layout>
      <c:overlay val="0"/>
      <c:spPr>
        <a:noFill/>
        <a:ln w="25400">
          <a:noFill/>
        </a:ln>
      </c:spPr>
    </c:title>
    <c:autoTitleDeleted val="0"/>
    <c:plotArea>
      <c:layout>
        <c:manualLayout>
          <c:layoutTarget val="inner"/>
          <c:xMode val="edge"/>
          <c:yMode val="edge"/>
          <c:x val="0.15605134974535254"/>
          <c:y val="0.23100303951367782"/>
          <c:w val="0.79777271655532256"/>
          <c:h val="0.40121580547112462"/>
        </c:manualLayout>
      </c:layout>
      <c:scatterChart>
        <c:scatterStyle val="lineMarker"/>
        <c:varyColors val="0"/>
        <c:ser>
          <c:idx val="0"/>
          <c:order val="0"/>
          <c:tx>
            <c:v>LPF</c:v>
          </c:tx>
          <c:spPr>
            <a:ln w="38100">
              <a:solidFill>
                <a:srgbClr val="000080"/>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Calcs!$AB$13:$AB$113</c:f>
              <c:numCache>
                <c:formatCode>General</c:formatCode>
                <c:ptCount val="101"/>
                <c:pt idx="0">
                  <c:v>-8.8041682202660247</c:v>
                </c:pt>
                <c:pt idx="1">
                  <c:v>-9.5978366166176095</c:v>
                </c:pt>
                <c:pt idx="2">
                  <c:v>-10.391847134910087</c:v>
                </c:pt>
                <c:pt idx="3">
                  <c:v>-11.186231297916196</c:v>
                </c:pt>
                <c:pt idx="4">
                  <c:v>-11.98102139621294</c:v>
                </c:pt>
                <c:pt idx="5">
                  <c:v>-12.776250542520749</c:v>
                </c:pt>
                <c:pt idx="6">
                  <c:v>-13.571952725110663</c:v>
                </c:pt>
                <c:pt idx="7">
                  <c:v>-14.368162860212708</c:v>
                </c:pt>
                <c:pt idx="8">
                  <c:v>-15.164916843358226</c:v>
                </c:pt>
                <c:pt idx="9">
                  <c:v>-15.962251599587908</c:v>
                </c:pt>
                <c:pt idx="10">
                  <c:v>-16.760205132455535</c:v>
                </c:pt>
                <c:pt idx="11">
                  <c:v>-17.55881657175814</c:v>
                </c:pt>
                <c:pt idx="12">
                  <c:v>-18.358126219921676</c:v>
                </c:pt>
                <c:pt idx="13">
                  <c:v>-19.158175596967389</c:v>
                </c:pt>
                <c:pt idx="14">
                  <c:v>-19.959007483986571</c:v>
                </c:pt>
                <c:pt idx="15">
                  <c:v>-20.760665965045661</c:v>
                </c:pt>
                <c:pt idx="16">
                  <c:v>-21.563196467444673</c:v>
                </c:pt>
                <c:pt idx="17">
                  <c:v>-22.36664580024528</c:v>
                </c:pt>
                <c:pt idx="18">
                  <c:v>-23.171062190986799</c:v>
                </c:pt>
                <c:pt idx="19">
                  <c:v>-23.976495320501257</c:v>
                </c:pt>
                <c:pt idx="20">
                  <c:v>-24.782996355737914</c:v>
                </c:pt>
                <c:pt idx="21">
                  <c:v>-25.59061798050098</c:v>
                </c:pt>
                <c:pt idx="22">
                  <c:v>-26.399414424002003</c:v>
                </c:pt>
                <c:pt idx="23">
                  <c:v>-27.209441487123534</c:v>
                </c:pt>
                <c:pt idx="24">
                  <c:v>-28.020756566283556</c:v>
                </c:pt>
                <c:pt idx="25">
                  <c:v>-28.83341867478639</c:v>
                </c:pt>
                <c:pt idx="26">
                  <c:v>-29.647488461539218</c:v>
                </c:pt>
                <c:pt idx="27">
                  <c:v>-30.463028227006024</c:v>
                </c:pt>
                <c:pt idx="28">
                  <c:v>-31.280101936264032</c:v>
                </c:pt>
                <c:pt idx="29">
                  <c:v>-32.098775229020177</c:v>
                </c:pt>
                <c:pt idx="30">
                  <c:v>-32.919115426436839</c:v>
                </c:pt>
                <c:pt idx="31">
                  <c:v>-33.741191534608546</c:v>
                </c:pt>
                <c:pt idx="32">
                  <c:v>-34.565074244517497</c:v>
                </c:pt>
                <c:pt idx="33">
                  <c:v>-35.390835928296397</c:v>
                </c:pt>
                <c:pt idx="34">
                  <c:v>-36.218550631602284</c:v>
                </c:pt>
                <c:pt idx="35">
                  <c:v>-37.048294061909615</c:v>
                </c:pt>
                <c:pt idx="36">
                  <c:v>-37.880143572505453</c:v>
                </c:pt>
                <c:pt idx="37">
                  <c:v>-38.714178141974898</c:v>
                </c:pt>
                <c:pt idx="38">
                  <c:v>-39.550478348934035</c:v>
                </c:pt>
                <c:pt idx="39">
                  <c:v>-40.389126341768815</c:v>
                </c:pt>
                <c:pt idx="40">
                  <c:v>-41.230205803125166</c:v>
                </c:pt>
                <c:pt idx="41">
                  <c:v>-42.073801908875843</c:v>
                </c:pt>
                <c:pt idx="42">
                  <c:v>-42.920001281281664</c:v>
                </c:pt>
                <c:pt idx="43">
                  <c:v>-43.768891936054608</c:v>
                </c:pt>
                <c:pt idx="44">
                  <c:v>-44.620563223009185</c:v>
                </c:pt>
                <c:pt idx="45">
                  <c:v>-45.475105759987585</c:v>
                </c:pt>
                <c:pt idx="46">
                  <c:v>-46.332611359719856</c:v>
                </c:pt>
                <c:pt idx="47">
                  <c:v>-47.193172949279969</c:v>
                </c:pt>
                <c:pt idx="48">
                  <c:v>-48.0568844817791</c:v>
                </c:pt>
                <c:pt idx="49">
                  <c:v>-48.923840839932012</c:v>
                </c:pt>
                <c:pt idx="50">
                  <c:v>-49.794137731125886</c:v>
                </c:pt>
                <c:pt idx="51">
                  <c:v>-50.667871573601914</c:v>
                </c:pt>
                <c:pt idx="52">
                  <c:v>-51.545139373375221</c:v>
                </c:pt>
                <c:pt idx="53">
                  <c:v>-52.426038591486837</c:v>
                </c:pt>
                <c:pt idx="54">
                  <c:v>-53.310667001208763</c:v>
                </c:pt>
                <c:pt idx="55">
                  <c:v>-54.199122534798555</c:v>
                </c:pt>
                <c:pt idx="56">
                  <c:v>-55.09150311942377</c:v>
                </c:pt>
                <c:pt idx="57">
                  <c:v>-55.987906501868693</c:v>
                </c:pt>
                <c:pt idx="58">
                  <c:v>-56.888430061655043</c:v>
                </c:pt>
                <c:pt idx="59">
                  <c:v>-57.793170612222035</c:v>
                </c:pt>
                <c:pt idx="60">
                  <c:v>-58.70222418982727</c:v>
                </c:pt>
                <c:pt idx="61">
                  <c:v>-59.615685829860368</c:v>
                </c:pt>
                <c:pt idx="62">
                  <c:v>-60.533649330283829</c:v>
                </c:pt>
                <c:pt idx="63">
                  <c:v>-61.45620700196244</c:v>
                </c:pt>
                <c:pt idx="64">
                  <c:v>-62.383449405675051</c:v>
                </c:pt>
                <c:pt idx="65">
                  <c:v>-63.3154650756615</c:v>
                </c:pt>
                <c:pt idx="66">
                  <c:v>-64.252340229610184</c:v>
                </c:pt>
                <c:pt idx="67">
                  <c:v>-65.194158465059729</c:v>
                </c:pt>
                <c:pt idx="68">
                  <c:v>-66.141000442265593</c:v>
                </c:pt>
                <c:pt idx="69">
                  <c:v>-67.092943553661883</c:v>
                </c:pt>
                <c:pt idx="70">
                  <c:v>-68.050061580144359</c:v>
                </c:pt>
                <c:pt idx="71">
                  <c:v>-69.012424334505909</c:v>
                </c:pt>
                <c:pt idx="72">
                  <c:v>-69.980097292465459</c:v>
                </c:pt>
                <c:pt idx="73">
                  <c:v>-70.953141211855836</c:v>
                </c:pt>
                <c:pt idx="74">
                  <c:v>-71.93161174066968</c:v>
                </c:pt>
                <c:pt idx="75">
                  <c:v>-72.915559014805396</c:v>
                </c:pt>
                <c:pt idx="76">
                  <c:v>-73.905027246508638</c:v>
                </c:pt>
                <c:pt idx="77">
                  <c:v>-74.900054304663655</c:v>
                </c:pt>
                <c:pt idx="78">
                  <c:v>-75.900671288263737</c:v>
                </c:pt>
                <c:pt idx="79">
                  <c:v>-76.906902094562213</c:v>
                </c:pt>
                <c:pt idx="80">
                  <c:v>-77.918762983592131</c:v>
                </c:pt>
                <c:pt idx="81">
                  <c:v>-78.936262140931248</c:v>
                </c:pt>
                <c:pt idx="82">
                  <c:v>-79.959399240777742</c:v>
                </c:pt>
                <c:pt idx="83">
                  <c:v>-80.988165011596166</c:v>
                </c:pt>
                <c:pt idx="84">
                  <c:v>-82.022540806782118</c:v>
                </c:pt>
                <c:pt idx="85">
                  <c:v>-83.062498182981926</c:v>
                </c:pt>
                <c:pt idx="86">
                  <c:v>-84.107998488883226</c:v>
                </c:pt>
                <c:pt idx="87">
                  <c:v>-85.158992467458702</c:v>
                </c:pt>
                <c:pt idx="88">
                  <c:v>-86.21541987480407</c:v>
                </c:pt>
                <c:pt idx="89">
                  <c:v>-87.277209118847665</c:v>
                </c:pt>
                <c:pt idx="90">
                  <c:v>-88.344276921326852</c:v>
                </c:pt>
                <c:pt idx="91">
                  <c:v>-89.416528006517325</c:v>
                </c:pt>
                <c:pt idx="92">
                  <c:v>-90.493854820265256</c:v>
                </c:pt>
                <c:pt idx="93">
                  <c:v>-91.576137282902224</c:v>
                </c:pt>
                <c:pt idx="94">
                  <c:v>-92.663242579615329</c:v>
                </c:pt>
                <c:pt idx="95">
                  <c:v>-93.755024991798408</c:v>
                </c:pt>
                <c:pt idx="96">
                  <c:v>-94.851325772820829</c:v>
                </c:pt>
                <c:pt idx="97">
                  <c:v>-95.95197307151146</c:v>
                </c:pt>
                <c:pt idx="98">
                  <c:v>-97.056781906473176</c:v>
                </c:pt>
                <c:pt idx="99">
                  <c:v>-98.165554194106164</c:v>
                </c:pt>
                <c:pt idx="100">
                  <c:v>-99.278078832934426</c:v>
                </c:pt>
              </c:numCache>
            </c:numRef>
          </c:yVal>
          <c:smooth val="0"/>
          <c:extLst>
            <c:ext xmlns:c16="http://schemas.microsoft.com/office/drawing/2014/chart" uri="{C3380CC4-5D6E-409C-BE32-E72D297353CC}">
              <c16:uniqueId val="{00000000-741B-4E86-A27B-EDD3E5DEFDB4}"/>
            </c:ext>
          </c:extLst>
        </c:ser>
        <c:ser>
          <c:idx val="1"/>
          <c:order val="1"/>
          <c:tx>
            <c:v>HPF</c:v>
          </c:tx>
          <c:spPr>
            <a:ln w="38100">
              <a:solidFill>
                <a:srgbClr val="FF00FF"/>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Calcs!$AU$13:$AU$113</c:f>
              <c:numCache>
                <c:formatCode>General</c:formatCode>
                <c:ptCount val="101"/>
                <c:pt idx="0">
                  <c:v>-149.36864906208427</c:v>
                </c:pt>
                <c:pt idx="1">
                  <c:v>-155.68137770000172</c:v>
                </c:pt>
                <c:pt idx="2">
                  <c:v>-162.26880166965879</c:v>
                </c:pt>
                <c:pt idx="3">
                  <c:v>-169.14155470517494</c:v>
                </c:pt>
                <c:pt idx="4">
                  <c:v>-176.29309247601267</c:v>
                </c:pt>
                <c:pt idx="5">
                  <c:v>176.30618733100312</c:v>
                </c:pt>
                <c:pt idx="6">
                  <c:v>168.71294642538385</c:v>
                </c:pt>
                <c:pt idx="7">
                  <c:v>161.01086503418881</c:v>
                </c:pt>
                <c:pt idx="8">
                  <c:v>153.30498067771953</c:v>
                </c:pt>
                <c:pt idx="9">
                  <c:v>145.71061908352257</c:v>
                </c:pt>
                <c:pt idx="10">
                  <c:v>138.33943459168108</c:v>
                </c:pt>
                <c:pt idx="11">
                  <c:v>131.2864768794619</c:v>
                </c:pt>
                <c:pt idx="12">
                  <c:v>124.62168858397136</c:v>
                </c:pt>
                <c:pt idx="13">
                  <c:v>118.38719301628768</c:v>
                </c:pt>
                <c:pt idx="14">
                  <c:v>112.5995402263317</c:v>
                </c:pt>
                <c:pt idx="15">
                  <c:v>107.25488505728553</c:v>
                </c:pt>
                <c:pt idx="16">
                  <c:v>102.33505032457013</c:v>
                </c:pt>
                <c:pt idx="17">
                  <c:v>97.813076552354659</c:v>
                </c:pt>
                <c:pt idx="18">
                  <c:v>93.657606750727865</c:v>
                </c:pt>
                <c:pt idx="19">
                  <c:v>89.835995332131446</c:v>
                </c:pt>
                <c:pt idx="20">
                  <c:v>86.316312872451178</c:v>
                </c:pt>
                <c:pt idx="21">
                  <c:v>83.068511747797942</c:v>
                </c:pt>
                <c:pt idx="22">
                  <c:v>80.065008179354223</c:v>
                </c:pt>
                <c:pt idx="23">
                  <c:v>77.280886329761671</c:v>
                </c:pt>
                <c:pt idx="24">
                  <c:v>74.693873944916248</c:v>
                </c:pt>
                <c:pt idx="25">
                  <c:v>72.284191015716502</c:v>
                </c:pt>
                <c:pt idx="26">
                  <c:v>70.034336749370098</c:v>
                </c:pt>
                <c:pt idx="27">
                  <c:v>67.928854840534342</c:v>
                </c:pt>
                <c:pt idx="28">
                  <c:v>65.954100227925764</c:v>
                </c:pt>
                <c:pt idx="29">
                  <c:v>64.098019796724316</c:v>
                </c:pt>
                <c:pt idx="30">
                  <c:v>62.349952884055028</c:v>
                </c:pt>
                <c:pt idx="31">
                  <c:v>60.700453533408073</c:v>
                </c:pt>
                <c:pt idx="32">
                  <c:v>59.141134238444778</c:v>
                </c:pt>
                <c:pt idx="33">
                  <c:v>57.664529764055985</c:v>
                </c:pt>
                <c:pt idx="34">
                  <c:v>56.263979111689878</c:v>
                </c:pt>
                <c:pt idx="35">
                  <c:v>54.933523541359492</c:v>
                </c:pt>
                <c:pt idx="36">
                  <c:v>53.667818610252887</c:v>
                </c:pt>
                <c:pt idx="37">
                  <c:v>52.462058338199142</c:v>
                </c:pt>
                <c:pt idx="38">
                  <c:v>51.311909804731563</c:v>
                </c:pt>
                <c:pt idx="39">
                  <c:v>50.213456687679617</c:v>
                </c:pt>
                <c:pt idx="40">
                  <c:v>49.163150451018282</c:v>
                </c:pt>
                <c:pt idx="41">
                  <c:v>48.157768071156035</c:v>
                </c:pt>
                <c:pt idx="42">
                  <c:v>47.194375352373314</c:v>
                </c:pt>
                <c:pt idx="43">
                  <c:v>46.270295023157203</c:v>
                </c:pt>
                <c:pt idx="44">
                  <c:v>45.383078926752056</c:v>
                </c:pt>
                <c:pt idx="45">
                  <c:v>44.530483723128171</c:v>
                </c:pt>
                <c:pt idx="46">
                  <c:v>43.710449607835045</c:v>
                </c:pt>
                <c:pt idx="47">
                  <c:v>42.921081627930974</c:v>
                </c:pt>
                <c:pt idx="48">
                  <c:v>42.16063323827062</c:v>
                </c:pt>
                <c:pt idx="49">
                  <c:v>41.427491794673287</c:v>
                </c:pt>
                <c:pt idx="50">
                  <c:v>40.720165725376319</c:v>
                </c:pt>
                <c:pt idx="51">
                  <c:v>40.037273160047263</c:v>
                </c:pt>
                <c:pt idx="52">
                  <c:v>39.377531827578743</c:v>
                </c:pt>
                <c:pt idx="53">
                  <c:v>38.739750060905564</c:v>
                </c:pt>
                <c:pt idx="54">
                  <c:v>38.122818769922638</c:v>
                </c:pt>
                <c:pt idx="55">
                  <c:v>37.5257042629624</c:v>
                </c:pt>
                <c:pt idx="56">
                  <c:v>36.947441813719358</c:v>
                </c:pt>
                <c:pt idx="57">
                  <c:v>36.387129884501348</c:v>
                </c:pt>
                <c:pt idx="58">
                  <c:v>35.843924928599243</c:v>
                </c:pt>
                <c:pt idx="59">
                  <c:v>35.317036704748155</c:v>
                </c:pt>
                <c:pt idx="60">
                  <c:v>34.805724045358843</c:v>
                </c:pt>
                <c:pt idx="61">
                  <c:v>34.3092910276605</c:v>
                </c:pt>
                <c:pt idx="62">
                  <c:v>33.827083503323557</c:v>
                </c:pt>
                <c:pt idx="63">
                  <c:v>33.35848594764154</c:v>
                </c:pt>
                <c:pt idx="64">
                  <c:v>32.902918594133311</c:v>
                </c:pt>
                <c:pt idx="65">
                  <c:v>32.459834824534468</c:v>
                </c:pt>
                <c:pt idx="66">
                  <c:v>32.028718787731698</c:v>
                </c:pt>
                <c:pt idx="67">
                  <c:v>31.609083224288025</c:v>
                </c:pt>
                <c:pt idx="68">
                  <c:v>31.200467475907161</c:v>
                </c:pt>
                <c:pt idx="69">
                  <c:v>30.802435661535295</c:v>
                </c:pt>
                <c:pt idx="70">
                  <c:v>30.414575003862563</c:v>
                </c:pt>
                <c:pt idx="71">
                  <c:v>30.036494291767706</c:v>
                </c:pt>
                <c:pt idx="72">
                  <c:v>29.66782246584647</c:v>
                </c:pt>
                <c:pt idx="73">
                  <c:v>29.308207315530382</c:v>
                </c:pt>
                <c:pt idx="74">
                  <c:v>28.957314277537538</c:v>
                </c:pt>
                <c:pt idx="75">
                  <c:v>28.614825326459375</c:v>
                </c:pt>
                <c:pt idx="76">
                  <c:v>28.280437949244067</c:v>
                </c:pt>
                <c:pt idx="77">
                  <c:v>27.953864196173587</c:v>
                </c:pt>
                <c:pt idx="78">
                  <c:v>27.634829801677778</c:v>
                </c:pt>
                <c:pt idx="79">
                  <c:v>27.323073368985966</c:v>
                </c:pt>
                <c:pt idx="80">
                  <c:v>27.018345613206726</c:v>
                </c:pt>
                <c:pt idx="81">
                  <c:v>26.720408657949648</c:v>
                </c:pt>
                <c:pt idx="82">
                  <c:v>26.429035381065855</c:v>
                </c:pt>
                <c:pt idx="83">
                  <c:v>26.144008805504221</c:v>
                </c:pt>
                <c:pt idx="84">
                  <c:v>25.865121531651589</c:v>
                </c:pt>
                <c:pt idx="85">
                  <c:v>25.592175207856414</c:v>
                </c:pt>
                <c:pt idx="86">
                  <c:v>25.32498003614057</c:v>
                </c:pt>
                <c:pt idx="87">
                  <c:v>25.063354310366112</c:v>
                </c:pt>
                <c:pt idx="88">
                  <c:v>24.807123984370271</c:v>
                </c:pt>
                <c:pt idx="89">
                  <c:v>24.556122267798322</c:v>
                </c:pt>
                <c:pt idx="90">
                  <c:v>24.310189247560409</c:v>
                </c:pt>
                <c:pt idx="91">
                  <c:v>24.069171533014984</c:v>
                </c:pt>
                <c:pt idx="92">
                  <c:v>23.832921923144205</c:v>
                </c:pt>
                <c:pt idx="93">
                  <c:v>23.601299094128301</c:v>
                </c:pt>
                <c:pt idx="94">
                  <c:v>23.374167305861171</c:v>
                </c:pt>
                <c:pt idx="95">
                  <c:v>23.151396126065642</c:v>
                </c:pt>
                <c:pt idx="96">
                  <c:v>22.932860170776927</c:v>
                </c:pt>
                <c:pt idx="97">
                  <c:v>22.718438860060907</c:v>
                </c:pt>
                <c:pt idx="98">
                  <c:v>22.50801618792379</c:v>
                </c:pt>
                <c:pt idx="99">
                  <c:v>22.301480505449515</c:v>
                </c:pt>
                <c:pt idx="100">
                  <c:v>22.09872431628018</c:v>
                </c:pt>
              </c:numCache>
            </c:numRef>
          </c:yVal>
          <c:smooth val="0"/>
          <c:extLst>
            <c:ext xmlns:c16="http://schemas.microsoft.com/office/drawing/2014/chart" uri="{C3380CC4-5D6E-409C-BE32-E72D297353CC}">
              <c16:uniqueId val="{00000001-741B-4E86-A27B-EDD3E5DEFDB4}"/>
            </c:ext>
          </c:extLst>
        </c:ser>
        <c:ser>
          <c:idx val="2"/>
          <c:order val="2"/>
          <c:tx>
            <c:v>Phase shift</c:v>
          </c:tx>
          <c:spPr>
            <a:ln w="38100">
              <a:solidFill>
                <a:srgbClr val="FF0000"/>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Calcs!$AW$13:$AW$113</c:f>
              <c:numCache>
                <c:formatCode>General</c:formatCode>
                <c:ptCount val="101"/>
                <c:pt idx="0">
                  <c:v>-140.56448084181824</c:v>
                </c:pt>
                <c:pt idx="1">
                  <c:v>-146.08354108338412</c:v>
                </c:pt>
                <c:pt idx="2">
                  <c:v>-151.87695453474871</c:v>
                </c:pt>
                <c:pt idx="3">
                  <c:v>-157.95532340725873</c:v>
                </c:pt>
                <c:pt idx="4">
                  <c:v>-164.31207107979972</c:v>
                </c:pt>
                <c:pt idx="5">
                  <c:v>189.08243787352387</c:v>
                </c:pt>
                <c:pt idx="6">
                  <c:v>182.28489915049451</c:v>
                </c:pt>
                <c:pt idx="7">
                  <c:v>175.37902789440153</c:v>
                </c:pt>
                <c:pt idx="8">
                  <c:v>168.46989752107774</c:v>
                </c:pt>
                <c:pt idx="9">
                  <c:v>161.67287068311049</c:v>
                </c:pt>
                <c:pt idx="10">
                  <c:v>155.09963972413661</c:v>
                </c:pt>
                <c:pt idx="11">
                  <c:v>148.84529345122004</c:v>
                </c:pt>
                <c:pt idx="12">
                  <c:v>142.97981480389305</c:v>
                </c:pt>
                <c:pt idx="13">
                  <c:v>137.54536861325508</c:v>
                </c:pt>
                <c:pt idx="14">
                  <c:v>132.55854771031827</c:v>
                </c:pt>
                <c:pt idx="15">
                  <c:v>128.01555102233118</c:v>
                </c:pt>
                <c:pt idx="16">
                  <c:v>123.8982467920148</c:v>
                </c:pt>
                <c:pt idx="17">
                  <c:v>120.17972235259994</c:v>
                </c:pt>
                <c:pt idx="18">
                  <c:v>116.82866894171467</c:v>
                </c:pt>
                <c:pt idx="19">
                  <c:v>113.8124906526327</c:v>
                </c:pt>
                <c:pt idx="20">
                  <c:v>111.0993092281891</c:v>
                </c:pt>
                <c:pt idx="21">
                  <c:v>108.65912972829892</c:v>
                </c:pt>
                <c:pt idx="22">
                  <c:v>106.46442260335623</c:v>
                </c:pt>
                <c:pt idx="23">
                  <c:v>104.49032781688521</c:v>
                </c:pt>
                <c:pt idx="24">
                  <c:v>102.7146305111998</c:v>
                </c:pt>
                <c:pt idx="25">
                  <c:v>101.11760969050289</c:v>
                </c:pt>
                <c:pt idx="26">
                  <c:v>99.681825210909324</c:v>
                </c:pt>
                <c:pt idx="27">
                  <c:v>98.391883067540363</c:v>
                </c:pt>
                <c:pt idx="28">
                  <c:v>97.234202164189796</c:v>
                </c:pt>
                <c:pt idx="29">
                  <c:v>96.196795025744493</c:v>
                </c:pt>
                <c:pt idx="30">
                  <c:v>95.269068310491861</c:v>
                </c:pt>
                <c:pt idx="31">
                  <c:v>94.441645068016612</c:v>
                </c:pt>
                <c:pt idx="32">
                  <c:v>93.706208482962268</c:v>
                </c:pt>
                <c:pt idx="33">
                  <c:v>93.055365692352382</c:v>
                </c:pt>
                <c:pt idx="34">
                  <c:v>92.482529743292162</c:v>
                </c:pt>
                <c:pt idx="35">
                  <c:v>91.981817603269107</c:v>
                </c:pt>
                <c:pt idx="36">
                  <c:v>91.54796218275834</c:v>
                </c:pt>
                <c:pt idx="37">
                  <c:v>91.17623648017404</c:v>
                </c:pt>
                <c:pt idx="38">
                  <c:v>90.862388153665592</c:v>
                </c:pt>
                <c:pt idx="39">
                  <c:v>90.602583029448425</c:v>
                </c:pt>
                <c:pt idx="40">
                  <c:v>90.393356254143441</c:v>
                </c:pt>
                <c:pt idx="41">
                  <c:v>90.231569980031878</c:v>
                </c:pt>
                <c:pt idx="42">
                  <c:v>90.114376633654985</c:v>
                </c:pt>
                <c:pt idx="43">
                  <c:v>90.039186959211804</c:v>
                </c:pt>
                <c:pt idx="44">
                  <c:v>90.003642149761248</c:v>
                </c:pt>
                <c:pt idx="45">
                  <c:v>90.005589483115756</c:v>
                </c:pt>
                <c:pt idx="46">
                  <c:v>90.043060967554908</c:v>
                </c:pt>
                <c:pt idx="47">
                  <c:v>90.114254577210943</c:v>
                </c:pt>
                <c:pt idx="48">
                  <c:v>90.217517720049727</c:v>
                </c:pt>
                <c:pt idx="49">
                  <c:v>90.351332634605299</c:v>
                </c:pt>
                <c:pt idx="50">
                  <c:v>90.514303456502205</c:v>
                </c:pt>
                <c:pt idx="51">
                  <c:v>90.705144733649178</c:v>
                </c:pt>
                <c:pt idx="52">
                  <c:v>90.922671200953971</c:v>
                </c:pt>
                <c:pt idx="53">
                  <c:v>91.165788652392393</c:v>
                </c:pt>
                <c:pt idx="54">
                  <c:v>91.433485771131402</c:v>
                </c:pt>
                <c:pt idx="55">
                  <c:v>91.724826797760954</c:v>
                </c:pt>
                <c:pt idx="56">
                  <c:v>92.038944933143128</c:v>
                </c:pt>
                <c:pt idx="57">
                  <c:v>92.375036386370041</c:v>
                </c:pt>
                <c:pt idx="58">
                  <c:v>92.732354990254294</c:v>
                </c:pt>
                <c:pt idx="59">
                  <c:v>93.11020731697019</c:v>
                </c:pt>
                <c:pt idx="60">
                  <c:v>93.50794823518612</c:v>
                </c:pt>
                <c:pt idx="61">
                  <c:v>93.924976857520875</c:v>
                </c:pt>
                <c:pt idx="62">
                  <c:v>94.360732833607386</c:v>
                </c:pt>
                <c:pt idx="63">
                  <c:v>94.81469294960398</c:v>
                </c:pt>
                <c:pt idx="64">
                  <c:v>95.286367999808363</c:v>
                </c:pt>
                <c:pt idx="65">
                  <c:v>95.775299900195961</c:v>
                </c:pt>
                <c:pt idx="66">
                  <c:v>96.281059017341875</c:v>
                </c:pt>
                <c:pt idx="67">
                  <c:v>96.803241689347757</c:v>
                </c:pt>
                <c:pt idx="68">
                  <c:v>97.341467918172754</c:v>
                </c:pt>
                <c:pt idx="69">
                  <c:v>97.895379215197181</c:v>
                </c:pt>
                <c:pt idx="70">
                  <c:v>98.464636584006925</c:v>
                </c:pt>
                <c:pt idx="71">
                  <c:v>99.048918626273618</c:v>
                </c:pt>
                <c:pt idx="72">
                  <c:v>99.647919758311929</c:v>
                </c:pt>
                <c:pt idx="73">
                  <c:v>100.26134852738622</c:v>
                </c:pt>
                <c:pt idx="74">
                  <c:v>100.88892601820721</c:v>
                </c:pt>
                <c:pt idx="75">
                  <c:v>101.53038434126478</c:v>
                </c:pt>
                <c:pt idx="76">
                  <c:v>102.1854651957527</c:v>
                </c:pt>
                <c:pt idx="77">
                  <c:v>102.85391850083724</c:v>
                </c:pt>
                <c:pt idx="78">
                  <c:v>103.53550108994152</c:v>
                </c:pt>
                <c:pt idx="79">
                  <c:v>104.22997546354819</c:v>
                </c:pt>
                <c:pt idx="80">
                  <c:v>104.93710859679885</c:v>
                </c:pt>
                <c:pt idx="81">
                  <c:v>105.6566707988809</c:v>
                </c:pt>
                <c:pt idx="82">
                  <c:v>106.3884346218436</c:v>
                </c:pt>
                <c:pt idx="83">
                  <c:v>107.13217381710038</c:v>
                </c:pt>
                <c:pt idx="84">
                  <c:v>107.8876623384337</c:v>
                </c:pt>
                <c:pt idx="85">
                  <c:v>108.65467339083834</c:v>
                </c:pt>
                <c:pt idx="86">
                  <c:v>109.4329785250238</c:v>
                </c:pt>
                <c:pt idx="87">
                  <c:v>110.22234677782481</c:v>
                </c:pt>
                <c:pt idx="88">
                  <c:v>111.02254385917433</c:v>
                </c:pt>
                <c:pt idx="89">
                  <c:v>111.83333138664599</c:v>
                </c:pt>
                <c:pt idx="90">
                  <c:v>112.65446616888727</c:v>
                </c:pt>
                <c:pt idx="91">
                  <c:v>113.48569953953231</c:v>
                </c:pt>
                <c:pt idx="92">
                  <c:v>114.32677674340945</c:v>
                </c:pt>
                <c:pt idx="93">
                  <c:v>115.17743637703052</c:v>
                </c:pt>
                <c:pt idx="94">
                  <c:v>116.03740988547651</c:v>
                </c:pt>
                <c:pt idx="95">
                  <c:v>116.90642111786406</c:v>
                </c:pt>
                <c:pt idx="96">
                  <c:v>117.78418594359775</c:v>
                </c:pt>
                <c:pt idx="97">
                  <c:v>118.67041193157237</c:v>
                </c:pt>
                <c:pt idx="98">
                  <c:v>119.56479809439696</c:v>
                </c:pt>
                <c:pt idx="99">
                  <c:v>120.46703469955568</c:v>
                </c:pt>
                <c:pt idx="100">
                  <c:v>121.37680314921461</c:v>
                </c:pt>
              </c:numCache>
            </c:numRef>
          </c:yVal>
          <c:smooth val="0"/>
          <c:extLst>
            <c:ext xmlns:c16="http://schemas.microsoft.com/office/drawing/2014/chart" uri="{C3380CC4-5D6E-409C-BE32-E72D297353CC}">
              <c16:uniqueId val="{00000002-741B-4E86-A27B-EDD3E5DEFDB4}"/>
            </c:ext>
          </c:extLst>
        </c:ser>
        <c:dLbls>
          <c:showLegendKey val="0"/>
          <c:showVal val="0"/>
          <c:showCatName val="0"/>
          <c:showSerName val="0"/>
          <c:showPercent val="0"/>
          <c:showBubbleSize val="0"/>
        </c:dLbls>
        <c:axId val="310974888"/>
        <c:axId val="1"/>
      </c:scatterChart>
      <c:valAx>
        <c:axId val="310974888"/>
        <c:scaling>
          <c:orientation val="minMax"/>
        </c:scaling>
        <c:delete val="0"/>
        <c:axPos val="b"/>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Frequency (GHz)</a:t>
                </a:r>
              </a:p>
            </c:rich>
          </c:tx>
          <c:layout>
            <c:manualLayout>
              <c:xMode val="edge"/>
              <c:yMode val="edge"/>
              <c:x val="0.44267627784906122"/>
              <c:y val="0.753799392097264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1"/>
        <c:crossesAt val="-1000000"/>
        <c:crossBetween val="midCat"/>
      </c:valAx>
      <c:valAx>
        <c:axId val="1"/>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S21 phase (degrees)</a:t>
                </a:r>
              </a:p>
            </c:rich>
          </c:tx>
          <c:layout>
            <c:manualLayout>
              <c:xMode val="edge"/>
              <c:yMode val="edge"/>
              <c:x val="3.0254853522058145E-2"/>
              <c:y val="0.179331306990881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310974888"/>
        <c:crosses val="autoZero"/>
        <c:crossBetween val="midCat"/>
        <c:majorUnit val="90"/>
      </c:valAx>
      <c:spPr>
        <a:noFill/>
        <a:ln w="12700">
          <a:solidFill>
            <a:srgbClr val="808080"/>
          </a:solidFill>
          <a:prstDash val="solid"/>
        </a:ln>
      </c:spPr>
    </c:plotArea>
    <c:legend>
      <c:legendPos val="b"/>
      <c:layout>
        <c:manualLayout>
          <c:xMode val="edge"/>
          <c:yMode val="edge"/>
          <c:x val="0.32802630660757781"/>
          <c:y val="0.88753799392097255"/>
          <c:w val="0.45382280283087217"/>
          <c:h val="8.5106382978723402E-2"/>
        </c:manualLayout>
      </c:layout>
      <c:overlay val="0"/>
      <c:spPr>
        <a:solidFill>
          <a:srgbClr val="FFFFFF"/>
        </a:solidFill>
        <a:ln w="3175">
          <a:solidFill>
            <a:srgbClr val="000000"/>
          </a:solidFill>
          <a:prstDash val="solid"/>
        </a:ln>
      </c:spPr>
      <c:txPr>
        <a:bodyPr/>
        <a:lstStyle/>
        <a:p>
          <a:pPr>
            <a:defRPr sz="94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25" b="1" i="0" u="none" strike="noStrike" baseline="0">
          <a:solidFill>
            <a:srgbClr val="000000"/>
          </a:solidFill>
          <a:latin typeface="Arial"/>
          <a:ea typeface="Arial"/>
          <a:cs typeface="Arial"/>
        </a:defRPr>
      </a:pPr>
      <a:endParaRPr lang="en-US"/>
    </a:p>
  </c:txPr>
  <c:printSettings>
    <c:headerFooter alignWithMargins="0"/>
    <c:pageMargins b="5" l="0.75" r="2.5" t="1" header="0.5" footer="0.5"/>
    <c:pageSetup orientation="portrait"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US"/>
              <a:t>Lumped element HPF ideal response</a:t>
            </a:r>
          </a:p>
        </c:rich>
      </c:tx>
      <c:layout>
        <c:manualLayout>
          <c:xMode val="edge"/>
          <c:yMode val="edge"/>
          <c:x val="0.26794315755495174"/>
          <c:y val="3.9634338098440511E-2"/>
        </c:manualLayout>
      </c:layout>
      <c:overlay val="0"/>
      <c:spPr>
        <a:noFill/>
        <a:ln w="25400">
          <a:noFill/>
        </a:ln>
      </c:spPr>
    </c:title>
    <c:autoTitleDeleted val="0"/>
    <c:plotArea>
      <c:layout>
        <c:manualLayout>
          <c:layoutTarget val="inner"/>
          <c:xMode val="edge"/>
          <c:yMode val="edge"/>
          <c:x val="0.17703387195595027"/>
          <c:y val="0.23170843811395989"/>
          <c:w val="0.63317519969830849"/>
          <c:h val="0.39939217622274659"/>
        </c:manualLayout>
      </c:layout>
      <c:scatterChart>
        <c:scatterStyle val="lineMarker"/>
        <c:varyColors val="0"/>
        <c:ser>
          <c:idx val="0"/>
          <c:order val="0"/>
          <c:tx>
            <c:v>S11</c:v>
          </c:tx>
          <c:spPr>
            <a:ln w="38100">
              <a:solidFill>
                <a:srgbClr val="000080"/>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Calcs!$AO$13:$AO$113</c:f>
              <c:numCache>
                <c:formatCode>General</c:formatCode>
                <c:ptCount val="101"/>
                <c:pt idx="0">
                  <c:v>-8.1198553809139123E-2</c:v>
                </c:pt>
                <c:pt idx="1">
                  <c:v>-0.13744144828820817</c:v>
                </c:pt>
                <c:pt idx="2">
                  <c:v>-0.22286131207237128</c:v>
                </c:pt>
                <c:pt idx="3">
                  <c:v>-0.34785463498873115</c:v>
                </c:pt>
                <c:pt idx="4">
                  <c:v>-0.52440795997914458</c:v>
                </c:pt>
                <c:pt idx="5">
                  <c:v>-0.76531685057724386</c:v>
                </c:pt>
                <c:pt idx="6">
                  <c:v>-1.0828907668233609</c:v>
                </c:pt>
                <c:pt idx="7">
                  <c:v>-1.4872768495603708</c:v>
                </c:pt>
                <c:pt idx="8">
                  <c:v>-1.9847697476325048</c:v>
                </c:pt>
                <c:pt idx="9">
                  <c:v>-2.5766226787422992</c:v>
                </c:pt>
                <c:pt idx="10">
                  <c:v>-3.2587895385066119</c:v>
                </c:pt>
                <c:pt idx="11">
                  <c:v>-4.0226983298217602</c:v>
                </c:pt>
                <c:pt idx="12">
                  <c:v>-4.8567651880251796</c:v>
                </c:pt>
                <c:pt idx="13">
                  <c:v>-5.7481417153803074</c:v>
                </c:pt>
                <c:pt idx="14">
                  <c:v>-6.6842353983065301</c:v>
                </c:pt>
                <c:pt idx="15">
                  <c:v>-7.6537557442579356</c:v>
                </c:pt>
                <c:pt idx="16">
                  <c:v>-8.6472589841117475</c:v>
                </c:pt>
                <c:pt idx="17">
                  <c:v>-9.6572973739338899</c:v>
                </c:pt>
                <c:pt idx="18">
                  <c:v>-10.678317995383072</c:v>
                </c:pt>
                <c:pt idx="19">
                  <c:v>-11.706437057224409</c:v>
                </c:pt>
                <c:pt idx="20">
                  <c:v>-12.739176840243267</c:v>
                </c:pt>
                <c:pt idx="21">
                  <c:v>-13.775215851911744</c:v>
                </c:pt>
                <c:pt idx="22">
                  <c:v>-14.814176434402434</c:v>
                </c:pt>
                <c:pt idx="23">
                  <c:v>-15.856458123915893</c:v>
                </c:pt>
                <c:pt idx="24">
                  <c:v>-16.90311686369683</c:v>
                </c:pt>
                <c:pt idx="25">
                  <c:v>-17.955786939362056</c:v>
                </c:pt>
                <c:pt idx="26">
                  <c:v>-19.01664216646218</c:v>
                </c:pt>
                <c:pt idx="27">
                  <c:v>-20.088394157457618</c:v>
                </c:pt>
                <c:pt idx="28">
                  <c:v>-21.174327815989045</c:v>
                </c:pt>
                <c:pt idx="29">
                  <c:v>-22.278377420380529</c:v>
                </c:pt>
                <c:pt idx="30">
                  <c:v>-23.405251039828979</c:v>
                </c:pt>
                <c:pt idx="31">
                  <c:v>-24.56061729925894</c:v>
                </c:pt>
                <c:pt idx="32">
                  <c:v>-25.751378069812176</c:v>
                </c:pt>
                <c:pt idx="33">
                  <c:v>-26.986066120106539</c:v>
                </c:pt>
                <c:pt idx="34">
                  <c:v>-28.275433121456579</c:v>
                </c:pt>
                <c:pt idx="35">
                  <c:v>-29.633340703509997</c:v>
                </c:pt>
                <c:pt idx="36">
                  <c:v>-31.078156841411154</c:v>
                </c:pt>
                <c:pt idx="37">
                  <c:v>-32.635040141654649</c:v>
                </c:pt>
                <c:pt idx="38">
                  <c:v>-34.339884531233274</c:v>
                </c:pt>
                <c:pt idx="39">
                  <c:v>-36.246618569083786</c:v>
                </c:pt>
                <c:pt idx="40">
                  <c:v>-38.44199436049864</c:v>
                </c:pt>
                <c:pt idx="41">
                  <c:v>-41.079527067923713</c:v>
                </c:pt>
                <c:pt idx="42">
                  <c:v>-44.473125334015641</c:v>
                </c:pt>
                <c:pt idx="43">
                  <c:v>-49.449104073405998</c:v>
                </c:pt>
                <c:pt idx="44">
                  <c:v>-60.085045449822758</c:v>
                </c:pt>
                <c:pt idx="45">
                  <c:v>-58.537294644105074</c:v>
                </c:pt>
                <c:pt idx="46">
                  <c:v>-49.97703818281289</c:v>
                </c:pt>
                <c:pt idx="47">
                  <c:v>-46.040667208595664</c:v>
                </c:pt>
                <c:pt idx="48">
                  <c:v>-43.540823803677185</c:v>
                </c:pt>
                <c:pt idx="49">
                  <c:v>-41.749961648841094</c:v>
                </c:pt>
                <c:pt idx="50">
                  <c:v>-40.381500288533502</c:v>
                </c:pt>
                <c:pt idx="51">
                  <c:v>-39.29278736462291</c:v>
                </c:pt>
                <c:pt idx="52">
                  <c:v>-38.402451468992012</c:v>
                </c:pt>
                <c:pt idx="53">
                  <c:v>-37.659691895465002</c:v>
                </c:pt>
                <c:pt idx="54">
                  <c:v>-37.030679144806648</c:v>
                </c:pt>
                <c:pt idx="55">
                  <c:v>-36.491764869990277</c:v>
                </c:pt>
                <c:pt idx="56">
                  <c:v>-36.025779837554303</c:v>
                </c:pt>
                <c:pt idx="57">
                  <c:v>-35.619874359688389</c:v>
                </c:pt>
                <c:pt idx="58">
                  <c:v>-35.264189024718519</c:v>
                </c:pt>
                <c:pt idx="59">
                  <c:v>-34.950999904559751</c:v>
                </c:pt>
                <c:pt idx="60">
                  <c:v>-34.674148515033949</c:v>
                </c:pt>
                <c:pt idx="61">
                  <c:v>-34.428649805372842</c:v>
                </c:pt>
                <c:pt idx="62">
                  <c:v>-34.210415385578855</c:v>
                </c:pt>
                <c:pt idx="63">
                  <c:v>-34.016053607773266</c:v>
                </c:pt>
                <c:pt idx="64">
                  <c:v>-33.842722250677596</c:v>
                </c:pt>
                <c:pt idx="65">
                  <c:v>-33.688018038347053</c:v>
                </c:pt>
                <c:pt idx="66">
                  <c:v>-33.549892476648637</c:v>
                </c:pt>
                <c:pt idx="67">
                  <c:v>-33.426586834520712</c:v>
                </c:pt>
                <c:pt idx="68">
                  <c:v>-33.316581278392142</c:v>
                </c:pt>
                <c:pt idx="69">
                  <c:v>-33.21855462288211</c:v>
                </c:pt>
                <c:pt idx="70">
                  <c:v>-33.131352150461424</c:v>
                </c:pt>
                <c:pt idx="71">
                  <c:v>-33.053959638086681</c:v>
                </c:pt>
                <c:pt idx="72">
                  <c:v>-32.985482211226113</c:v>
                </c:pt>
                <c:pt idx="73">
                  <c:v>-32.925126990384321</c:v>
                </c:pt>
                <c:pt idx="74">
                  <c:v>-32.872188744914922</c:v>
                </c:pt>
                <c:pt idx="75">
                  <c:v>-32.826037952048509</c:v>
                </c:pt>
                <c:pt idx="76">
                  <c:v>-32.786110794971549</c:v>
                </c:pt>
                <c:pt idx="77">
                  <c:v>-32.751900735761026</c:v>
                </c:pt>
                <c:pt idx="78">
                  <c:v>-32.722951376223492</c:v>
                </c:pt>
                <c:pt idx="79">
                  <c:v>-32.698850378782808</c:v>
                </c:pt>
                <c:pt idx="80">
                  <c:v>-32.679224265146487</c:v>
                </c:pt>
                <c:pt idx="81">
                  <c:v>-32.663733945938922</c:v>
                </c:pt>
                <c:pt idx="82">
                  <c:v>-32.652070862293094</c:v>
                </c:pt>
                <c:pt idx="83">
                  <c:v>-32.643953642331823</c:v>
                </c:pt>
                <c:pt idx="84">
                  <c:v>-32.639125192920567</c:v>
                </c:pt>
                <c:pt idx="85">
                  <c:v>-32.637350161022439</c:v>
                </c:pt>
                <c:pt idx="86">
                  <c:v>-32.638412710223761</c:v>
                </c:pt>
                <c:pt idx="87">
                  <c:v>-32.642114567088825</c:v>
                </c:pt>
                <c:pt idx="88">
                  <c:v>-32.648273299399897</c:v>
                </c:pt>
                <c:pt idx="89">
                  <c:v>-32.656720794398232</c:v>
                </c:pt>
                <c:pt idx="90">
                  <c:v>-32.667301910109707</c:v>
                </c:pt>
                <c:pt idx="91">
                  <c:v>-32.679873276955654</c:v>
                </c:pt>
                <c:pt idx="92">
                  <c:v>-32.694302230258259</c:v>
                </c:pt>
                <c:pt idx="93">
                  <c:v>-32.710465857084934</c:v>
                </c:pt>
                <c:pt idx="94">
                  <c:v>-32.728250143261697</c:v>
                </c:pt>
                <c:pt idx="95">
                  <c:v>-32.747549208370621</c:v>
                </c:pt>
                <c:pt idx="96">
                  <c:v>-32.768264618236003</c:v>
                </c:pt>
                <c:pt idx="97">
                  <c:v>-32.790304765821276</c:v>
                </c:pt>
                <c:pt idx="98">
                  <c:v>-32.813584312668105</c:v>
                </c:pt>
                <c:pt idx="99">
                  <c:v>-32.838023684035669</c:v>
                </c:pt>
                <c:pt idx="100">
                  <c:v>-32.863548611777574</c:v>
                </c:pt>
              </c:numCache>
            </c:numRef>
          </c:yVal>
          <c:smooth val="0"/>
          <c:extLst>
            <c:ext xmlns:c16="http://schemas.microsoft.com/office/drawing/2014/chart" uri="{C3380CC4-5D6E-409C-BE32-E72D297353CC}">
              <c16:uniqueId val="{00000000-E5E9-4D30-BC06-7B735029D681}"/>
            </c:ext>
          </c:extLst>
        </c:ser>
        <c:dLbls>
          <c:showLegendKey val="0"/>
          <c:showVal val="0"/>
          <c:showCatName val="0"/>
          <c:showSerName val="0"/>
          <c:showPercent val="0"/>
          <c:showBubbleSize val="0"/>
        </c:dLbls>
        <c:axId val="311179784"/>
        <c:axId val="1"/>
      </c:scatterChart>
      <c:scatterChart>
        <c:scatterStyle val="lineMarker"/>
        <c:varyColors val="0"/>
        <c:ser>
          <c:idx val="1"/>
          <c:order val="1"/>
          <c:tx>
            <c:v>S21</c:v>
          </c:tx>
          <c:spPr>
            <a:ln w="38100">
              <a:solidFill>
                <a:srgbClr val="FF00FF"/>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Calcs!$AT$13:$AT$113</c:f>
              <c:numCache>
                <c:formatCode>General</c:formatCode>
                <c:ptCount val="101"/>
                <c:pt idx="0">
                  <c:v>-17.322896191327654</c:v>
                </c:pt>
                <c:pt idx="1">
                  <c:v>-15.065205375712004</c:v>
                </c:pt>
                <c:pt idx="2">
                  <c:v>-13.008450437001768</c:v>
                </c:pt>
                <c:pt idx="3">
                  <c:v>-11.136631633705807</c:v>
                </c:pt>
                <c:pt idx="4">
                  <c:v>-9.4407162470018982</c:v>
                </c:pt>
                <c:pt idx="5">
                  <c:v>-7.9164708735723863</c:v>
                </c:pt>
                <c:pt idx="6">
                  <c:v>-6.5621972622628499</c:v>
                </c:pt>
                <c:pt idx="7">
                  <c:v>-5.3763619741315472</c:v>
                </c:pt>
                <c:pt idx="8">
                  <c:v>-4.3553980717760421</c:v>
                </c:pt>
                <c:pt idx="9">
                  <c:v>-3.4921368892769307</c:v>
                </c:pt>
                <c:pt idx="10">
                  <c:v>-2.7752619760538515</c:v>
                </c:pt>
                <c:pt idx="11">
                  <c:v>-2.1898599753162902</c:v>
                </c:pt>
                <c:pt idx="12">
                  <c:v>-1.7187600763096853</c:v>
                </c:pt>
                <c:pt idx="13">
                  <c:v>-1.3441423115968212</c:v>
                </c:pt>
                <c:pt idx="14">
                  <c:v>-1.0489455231585456</c:v>
                </c:pt>
                <c:pt idx="15">
                  <c:v>-0.81782107166025642</c:v>
                </c:pt>
                <c:pt idx="16">
                  <c:v>-0.63760022422896079</c:v>
                </c:pt>
                <c:pt idx="17">
                  <c:v>-0.49737749587858304</c:v>
                </c:pt>
                <c:pt idx="18">
                  <c:v>-0.38835188740696969</c:v>
                </c:pt>
                <c:pt idx="19">
                  <c:v>-0.30354961586343654</c:v>
                </c:pt>
                <c:pt idx="20">
                  <c:v>-0.23751343325021834</c:v>
                </c:pt>
                <c:pt idx="21">
                  <c:v>-0.18600725994753725</c:v>
                </c:pt>
                <c:pt idx="22">
                  <c:v>-0.14575860906053872</c:v>
                </c:pt>
                <c:pt idx="23">
                  <c:v>-0.11424527316805615</c:v>
                </c:pt>
                <c:pt idx="24">
                  <c:v>-8.9524345146915735E-2</c:v>
                </c:pt>
                <c:pt idx="25">
                  <c:v>-7.00980286403044E-2</c:v>
                </c:pt>
                <c:pt idx="26">
                  <c:v>-5.4809734610442438E-2</c:v>
                </c:pt>
                <c:pt idx="27">
                  <c:v>-4.2764298857481266E-2</c:v>
                </c:pt>
                <c:pt idx="28">
                  <c:v>-3.3267013820555913E-2</c:v>
                </c:pt>
                <c:pt idx="29">
                  <c:v>-2.5777143482405472E-2</c:v>
                </c:pt>
                <c:pt idx="30">
                  <c:v>-1.9872497604811842E-2</c:v>
                </c:pt>
                <c:pt idx="31">
                  <c:v>-1.5222412265395479E-2</c:v>
                </c:pt>
                <c:pt idx="32">
                  <c:v>-1.1567106421737361E-2</c:v>
                </c:pt>
                <c:pt idx="33">
                  <c:v>-8.7018725913284994E-3</c:v>
                </c:pt>
                <c:pt idx="34">
                  <c:v>-6.4649356415862509E-3</c:v>
                </c:pt>
                <c:pt idx="35">
                  <c:v>-4.7280996856374265E-3</c:v>
                </c:pt>
                <c:pt idx="36">
                  <c:v>-3.3895191513836193E-3</c:v>
                </c:pt>
                <c:pt idx="37">
                  <c:v>-2.3680926856399281E-3</c:v>
                </c:pt>
                <c:pt idx="38">
                  <c:v>-1.5991006903209209E-3</c:v>
                </c:pt>
                <c:pt idx="39">
                  <c:v>-1.0307990112966565E-3</c:v>
                </c:pt>
                <c:pt idx="40">
                  <c:v>-6.2175024116149227E-4</c:v>
                </c:pt>
                <c:pt idx="41">
                  <c:v>-3.3872600556510829E-4</c:v>
                </c:pt>
                <c:pt idx="42">
                  <c:v>-1.5505277045485565E-4</c:v>
                </c:pt>
                <c:pt idx="43">
                  <c:v>-4.9303343213321348E-5</c:v>
                </c:pt>
                <c:pt idx="44">
                  <c:v>-4.2587287564182768E-6</c:v>
                </c:pt>
                <c:pt idx="45">
                  <c:v>-6.082122331621139E-6</c:v>
                </c:pt>
                <c:pt idx="46">
                  <c:v>-4.3659893902172379E-5</c:v>
                </c:pt>
                <c:pt idx="47">
                  <c:v>-1.080744400836916E-4</c:v>
                </c:pt>
                <c:pt idx="48">
                  <c:v>-1.9218148281711911E-4</c:v>
                </c:pt>
                <c:pt idx="49">
                  <c:v>-2.9027033881268068E-4</c:v>
                </c:pt>
                <c:pt idx="50">
                  <c:v>-3.9779028446260747E-4</c:v>
                </c:pt>
                <c:pt idx="51">
                  <c:v>-5.1112971649722486E-4</c:v>
                </c:pt>
                <c:pt idx="52">
                  <c:v>-6.2743759293866594E-4</c:v>
                </c:pt>
                <c:pt idx="53">
                  <c:v>-7.4447881712355439E-4</c:v>
                </c:pt>
                <c:pt idx="54">
                  <c:v>-8.6051693557031867E-4</c:v>
                </c:pt>
                <c:pt idx="55">
                  <c:v>-9.7421886328607848E-4</c:v>
                </c:pt>
                <c:pt idx="56">
                  <c:v>-1.0845774118437581E-3</c:v>
                </c:pt>
                <c:pt idx="57">
                  <c:v>-1.1908482324273465E-3</c:v>
                </c:pt>
                <c:pt idx="58">
                  <c:v>-1.2924984535818719E-3</c:v>
                </c:pt>
                <c:pt idx="59">
                  <c:v>-1.3891648224850608E-3</c:v>
                </c:pt>
                <c:pt idx="60">
                  <c:v>-1.4806195813394283E-3</c:v>
                </c:pt>
                <c:pt idx="61">
                  <c:v>-1.5667426483885164E-3</c:v>
                </c:pt>
                <c:pt idx="62">
                  <c:v>-1.6474989447003139E-3</c:v>
                </c:pt>
                <c:pt idx="63">
                  <c:v>-1.7229199256698965E-3</c:v>
                </c:pt>
                <c:pt idx="64">
                  <c:v>-1.7930885510727163E-3</c:v>
                </c:pt>
                <c:pt idx="65">
                  <c:v>-1.858127070629509E-3</c:v>
                </c:pt>
                <c:pt idx="66">
                  <c:v>-1.918187115312387E-3</c:v>
                </c:pt>
                <c:pt idx="67">
                  <c:v>-1.9734416787834585E-3</c:v>
                </c:pt>
                <c:pt idx="68">
                  <c:v>-2.0240786476940715E-3</c:v>
                </c:pt>
                <c:pt idx="69">
                  <c:v>-2.0702956026752302E-3</c:v>
                </c:pt>
                <c:pt idx="70">
                  <c:v>-2.112295660199646E-3</c:v>
                </c:pt>
                <c:pt idx="71">
                  <c:v>-2.1502841676973102E-3</c:v>
                </c:pt>
                <c:pt idx="72">
                  <c:v>-2.1844660973563547E-3</c:v>
                </c:pt>
                <c:pt idx="73">
                  <c:v>-2.2150440112849402E-3</c:v>
                </c:pt>
                <c:pt idx="74">
                  <c:v>-2.2422164932127619E-3</c:v>
                </c:pt>
                <c:pt idx="75">
                  <c:v>-2.2661769611203434E-3</c:v>
                </c:pt>
                <c:pt idx="76">
                  <c:v>-2.2871127892545541E-3</c:v>
                </c:pt>
                <c:pt idx="77">
                  <c:v>-2.3052046813253632E-3</c:v>
                </c:pt>
                <c:pt idx="78">
                  <c:v>-2.32062624637873E-3</c:v>
                </c:pt>
                <c:pt idx="79">
                  <c:v>-2.3335437381704375E-3</c:v>
                </c:pt>
                <c:pt idx="80">
                  <c:v>-2.3441159250124901E-3</c:v>
                </c:pt>
                <c:pt idx="81">
                  <c:v>-2.3524940631592345E-3</c:v>
                </c:pt>
                <c:pt idx="82">
                  <c:v>-2.3588219520591929E-3</c:v>
                </c:pt>
                <c:pt idx="83">
                  <c:v>-2.3632360529849926E-3</c:v>
                </c:pt>
                <c:pt idx="84">
                  <c:v>-2.3658656561774153E-3</c:v>
                </c:pt>
                <c:pt idx="85">
                  <c:v>-2.3668330850339266E-3</c:v>
                </c:pt>
                <c:pt idx="86">
                  <c:v>-2.366253926347621E-3</c:v>
                </c:pt>
                <c:pt idx="87">
                  <c:v>-2.3642372797514585E-3</c:v>
                </c:pt>
                <c:pt idx="88">
                  <c:v>-2.3608860189450742E-3</c:v>
                </c:pt>
                <c:pt idx="89">
                  <c:v>-2.3562970600665462E-3</c:v>
                </c:pt>
                <c:pt idx="90">
                  <c:v>-2.3505616327868929E-3</c:v>
                </c:pt>
                <c:pt idx="91">
                  <c:v>-2.3437655508233525E-3</c:v>
                </c:pt>
                <c:pt idx="92">
                  <c:v>-2.3359894794195398E-3</c:v>
                </c:pt>
                <c:pt idx="93">
                  <c:v>-2.3273091975781483E-3</c:v>
                </c:pt>
                <c:pt idx="94">
                  <c:v>-2.3177958536732737E-3</c:v>
                </c:pt>
                <c:pt idx="95">
                  <c:v>-2.30751621316614E-3</c:v>
                </c:pt>
                <c:pt idx="96">
                  <c:v>-2.2965328977906686E-3</c:v>
                </c:pt>
                <c:pt idx="97">
                  <c:v>-2.2849046155031987E-3</c:v>
                </c:pt>
                <c:pt idx="98">
                  <c:v>-2.2726863806500162E-3</c:v>
                </c:pt>
                <c:pt idx="99">
                  <c:v>-2.2599297249591989E-3</c:v>
                </c:pt>
                <c:pt idx="100">
                  <c:v>-2.2466828980034197E-3</c:v>
                </c:pt>
              </c:numCache>
            </c:numRef>
          </c:yVal>
          <c:smooth val="0"/>
          <c:extLst>
            <c:ext xmlns:c16="http://schemas.microsoft.com/office/drawing/2014/chart" uri="{C3380CC4-5D6E-409C-BE32-E72D297353CC}">
              <c16:uniqueId val="{00000001-E5E9-4D30-BC06-7B735029D681}"/>
            </c:ext>
          </c:extLst>
        </c:ser>
        <c:dLbls>
          <c:showLegendKey val="0"/>
          <c:showVal val="0"/>
          <c:showCatName val="0"/>
          <c:showSerName val="0"/>
          <c:showPercent val="0"/>
          <c:showBubbleSize val="0"/>
        </c:dLbls>
        <c:axId val="3"/>
        <c:axId val="4"/>
      </c:scatterChart>
      <c:valAx>
        <c:axId val="311179784"/>
        <c:scaling>
          <c:orientation val="minMax"/>
        </c:scaling>
        <c:delete val="0"/>
        <c:axPos val="b"/>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Frequency (GHz)</a:t>
                </a:r>
              </a:p>
            </c:rich>
          </c:tx>
          <c:layout>
            <c:manualLayout>
              <c:xMode val="edge"/>
              <c:yMode val="edge"/>
              <c:x val="0.38118103961686578"/>
              <c:y val="0.753052423870369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1"/>
        <c:crossesAt val="-1000000"/>
        <c:crossBetween val="midCat"/>
      </c:valAx>
      <c:valAx>
        <c:axId val="1"/>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en-US"/>
                  <a:t>S11 magnitude (dB)</a:t>
                </a:r>
              </a:p>
            </c:rich>
          </c:tx>
          <c:layout>
            <c:manualLayout>
              <c:xMode val="edge"/>
              <c:yMode val="edge"/>
              <c:x val="3.030309519966716E-2"/>
              <c:y val="0.2439036190673261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311179784"/>
        <c:crosses val="autoZero"/>
        <c:crossBetween val="midCat"/>
      </c:valAx>
      <c:valAx>
        <c:axId val="3"/>
        <c:scaling>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scaling>
        <c:delete val="0"/>
        <c:axPos val="r"/>
        <c:title>
          <c:tx>
            <c:rich>
              <a:bodyPr/>
              <a:lstStyle/>
              <a:p>
                <a:pPr>
                  <a:defRPr sz="1025" b="1" i="0" u="none" strike="noStrike" baseline="0">
                    <a:solidFill>
                      <a:srgbClr val="000000"/>
                    </a:solidFill>
                    <a:latin typeface="Arial"/>
                    <a:ea typeface="Arial"/>
                    <a:cs typeface="Arial"/>
                  </a:defRPr>
                </a:pPr>
                <a:r>
                  <a:rPr lang="en-US"/>
                  <a:t>S21 magnitude (dB)</a:t>
                </a:r>
              </a:p>
            </c:rich>
          </c:tx>
          <c:layout>
            <c:manualLayout>
              <c:xMode val="edge"/>
              <c:yMode val="edge"/>
              <c:x val="0.88835915927445308"/>
              <c:y val="0.2439036190673261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en-US"/>
          </a:p>
        </c:txPr>
        <c:crossAx val="3"/>
        <c:crosses val="max"/>
        <c:crossBetween val="midCat"/>
      </c:valAx>
      <c:spPr>
        <a:noFill/>
        <a:ln w="12700">
          <a:solidFill>
            <a:srgbClr val="808080"/>
          </a:solidFill>
          <a:prstDash val="solid"/>
        </a:ln>
      </c:spPr>
    </c:plotArea>
    <c:legend>
      <c:legendPos val="b"/>
      <c:layout>
        <c:manualLayout>
          <c:xMode val="edge"/>
          <c:yMode val="edge"/>
          <c:x val="0.37480144062746218"/>
          <c:y val="0.88719941435739902"/>
          <c:w val="0.23764006235528459"/>
          <c:h val="8.5366266673564173E-2"/>
        </c:manualLayout>
      </c:layout>
      <c:overlay val="0"/>
      <c:spPr>
        <a:solidFill>
          <a:srgbClr val="FFFFFF"/>
        </a:solidFill>
        <a:ln w="3175">
          <a:solidFill>
            <a:srgbClr val="000000"/>
          </a:solidFill>
          <a:prstDash val="solid"/>
        </a:ln>
      </c:spPr>
      <c:txPr>
        <a:bodyPr/>
        <a:lstStyle/>
        <a:p>
          <a:pPr>
            <a:defRPr sz="94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25" b="1" i="0" u="none" strike="noStrike" baseline="0">
          <a:solidFill>
            <a:srgbClr val="000000"/>
          </a:solidFill>
          <a:latin typeface="Arial"/>
          <a:ea typeface="Arial"/>
          <a:cs typeface="Arial"/>
        </a:defRPr>
      </a:pPr>
      <a:endParaRPr lang="en-US"/>
    </a:p>
  </c:txPr>
  <c:printSettings>
    <c:headerFooter alignWithMargins="0"/>
    <c:pageMargins b="5" l="0.75" r="2.5" t="1" header="0.5" footer="0.5"/>
    <c:pageSetup orientation="portrait"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Lumped element phase shifter ideal response</a:t>
            </a:r>
          </a:p>
        </c:rich>
      </c:tx>
      <c:layout>
        <c:manualLayout>
          <c:xMode val="edge"/>
          <c:yMode val="edge"/>
          <c:x val="0.14495114006514662"/>
          <c:y val="2.0547945205479454E-2"/>
        </c:manualLayout>
      </c:layout>
      <c:overlay val="0"/>
      <c:spPr>
        <a:noFill/>
        <a:ln w="25400">
          <a:noFill/>
        </a:ln>
      </c:spPr>
    </c:title>
    <c:autoTitleDeleted val="0"/>
    <c:plotArea>
      <c:layout>
        <c:manualLayout>
          <c:layoutTarget val="inner"/>
          <c:xMode val="edge"/>
          <c:yMode val="edge"/>
          <c:x val="0.17263843648208468"/>
          <c:y val="0.15068493150684931"/>
          <c:w val="0.78664495114006527"/>
          <c:h val="0.62157534246575341"/>
        </c:manualLayout>
      </c:layout>
      <c:scatterChart>
        <c:scatterStyle val="lineMarker"/>
        <c:varyColors val="0"/>
        <c:ser>
          <c:idx val="0"/>
          <c:order val="0"/>
          <c:tx>
            <c:v>LPF</c:v>
          </c:tx>
          <c:spPr>
            <a:ln w="38100">
              <a:solidFill>
                <a:srgbClr val="000080"/>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Calcs!$AB$13:$AB$113</c:f>
              <c:numCache>
                <c:formatCode>General</c:formatCode>
                <c:ptCount val="101"/>
                <c:pt idx="0">
                  <c:v>-8.8041682202660247</c:v>
                </c:pt>
                <c:pt idx="1">
                  <c:v>-9.5978366166176095</c:v>
                </c:pt>
                <c:pt idx="2">
                  <c:v>-10.391847134910087</c:v>
                </c:pt>
                <c:pt idx="3">
                  <c:v>-11.186231297916196</c:v>
                </c:pt>
                <c:pt idx="4">
                  <c:v>-11.98102139621294</c:v>
                </c:pt>
                <c:pt idx="5">
                  <c:v>-12.776250542520749</c:v>
                </c:pt>
                <c:pt idx="6">
                  <c:v>-13.571952725110663</c:v>
                </c:pt>
                <c:pt idx="7">
                  <c:v>-14.368162860212708</c:v>
                </c:pt>
                <c:pt idx="8">
                  <c:v>-15.164916843358226</c:v>
                </c:pt>
                <c:pt idx="9">
                  <c:v>-15.962251599587908</c:v>
                </c:pt>
                <c:pt idx="10">
                  <c:v>-16.760205132455535</c:v>
                </c:pt>
                <c:pt idx="11">
                  <c:v>-17.55881657175814</c:v>
                </c:pt>
                <c:pt idx="12">
                  <c:v>-18.358126219921676</c:v>
                </c:pt>
                <c:pt idx="13">
                  <c:v>-19.158175596967389</c:v>
                </c:pt>
                <c:pt idx="14">
                  <c:v>-19.959007483986571</c:v>
                </c:pt>
                <c:pt idx="15">
                  <c:v>-20.760665965045661</c:v>
                </c:pt>
                <c:pt idx="16">
                  <c:v>-21.563196467444673</c:v>
                </c:pt>
                <c:pt idx="17">
                  <c:v>-22.36664580024528</c:v>
                </c:pt>
                <c:pt idx="18">
                  <c:v>-23.171062190986799</c:v>
                </c:pt>
                <c:pt idx="19">
                  <c:v>-23.976495320501257</c:v>
                </c:pt>
                <c:pt idx="20">
                  <c:v>-24.782996355737914</c:v>
                </c:pt>
                <c:pt idx="21">
                  <c:v>-25.59061798050098</c:v>
                </c:pt>
                <c:pt idx="22">
                  <c:v>-26.399414424002003</c:v>
                </c:pt>
                <c:pt idx="23">
                  <c:v>-27.209441487123534</c:v>
                </c:pt>
                <c:pt idx="24">
                  <c:v>-28.020756566283556</c:v>
                </c:pt>
                <c:pt idx="25">
                  <c:v>-28.83341867478639</c:v>
                </c:pt>
                <c:pt idx="26">
                  <c:v>-29.647488461539218</c:v>
                </c:pt>
                <c:pt idx="27">
                  <c:v>-30.463028227006024</c:v>
                </c:pt>
                <c:pt idx="28">
                  <c:v>-31.280101936264032</c:v>
                </c:pt>
                <c:pt idx="29">
                  <c:v>-32.098775229020177</c:v>
                </c:pt>
                <c:pt idx="30">
                  <c:v>-32.919115426436839</c:v>
                </c:pt>
                <c:pt idx="31">
                  <c:v>-33.741191534608546</c:v>
                </c:pt>
                <c:pt idx="32">
                  <c:v>-34.565074244517497</c:v>
                </c:pt>
                <c:pt idx="33">
                  <c:v>-35.390835928296397</c:v>
                </c:pt>
                <c:pt idx="34">
                  <c:v>-36.218550631602284</c:v>
                </c:pt>
                <c:pt idx="35">
                  <c:v>-37.048294061909615</c:v>
                </c:pt>
                <c:pt idx="36">
                  <c:v>-37.880143572505453</c:v>
                </c:pt>
                <c:pt idx="37">
                  <c:v>-38.714178141974898</c:v>
                </c:pt>
                <c:pt idx="38">
                  <c:v>-39.550478348934035</c:v>
                </c:pt>
                <c:pt idx="39">
                  <c:v>-40.389126341768815</c:v>
                </c:pt>
                <c:pt idx="40">
                  <c:v>-41.230205803125166</c:v>
                </c:pt>
                <c:pt idx="41">
                  <c:v>-42.073801908875843</c:v>
                </c:pt>
                <c:pt idx="42">
                  <c:v>-42.920001281281664</c:v>
                </c:pt>
                <c:pt idx="43">
                  <c:v>-43.768891936054608</c:v>
                </c:pt>
                <c:pt idx="44">
                  <c:v>-44.620563223009185</c:v>
                </c:pt>
                <c:pt idx="45">
                  <c:v>-45.475105759987585</c:v>
                </c:pt>
                <c:pt idx="46">
                  <c:v>-46.332611359719856</c:v>
                </c:pt>
                <c:pt idx="47">
                  <c:v>-47.193172949279969</c:v>
                </c:pt>
                <c:pt idx="48">
                  <c:v>-48.0568844817791</c:v>
                </c:pt>
                <c:pt idx="49">
                  <c:v>-48.923840839932012</c:v>
                </c:pt>
                <c:pt idx="50">
                  <c:v>-49.794137731125886</c:v>
                </c:pt>
                <c:pt idx="51">
                  <c:v>-50.667871573601914</c:v>
                </c:pt>
                <c:pt idx="52">
                  <c:v>-51.545139373375221</c:v>
                </c:pt>
                <c:pt idx="53">
                  <c:v>-52.426038591486837</c:v>
                </c:pt>
                <c:pt idx="54">
                  <c:v>-53.310667001208763</c:v>
                </c:pt>
                <c:pt idx="55">
                  <c:v>-54.199122534798555</c:v>
                </c:pt>
                <c:pt idx="56">
                  <c:v>-55.09150311942377</c:v>
                </c:pt>
                <c:pt idx="57">
                  <c:v>-55.987906501868693</c:v>
                </c:pt>
                <c:pt idx="58">
                  <c:v>-56.888430061655043</c:v>
                </c:pt>
                <c:pt idx="59">
                  <c:v>-57.793170612222035</c:v>
                </c:pt>
                <c:pt idx="60">
                  <c:v>-58.70222418982727</c:v>
                </c:pt>
                <c:pt idx="61">
                  <c:v>-59.615685829860368</c:v>
                </c:pt>
                <c:pt idx="62">
                  <c:v>-60.533649330283829</c:v>
                </c:pt>
                <c:pt idx="63">
                  <c:v>-61.45620700196244</c:v>
                </c:pt>
                <c:pt idx="64">
                  <c:v>-62.383449405675051</c:v>
                </c:pt>
                <c:pt idx="65">
                  <c:v>-63.3154650756615</c:v>
                </c:pt>
                <c:pt idx="66">
                  <c:v>-64.252340229610184</c:v>
                </c:pt>
                <c:pt idx="67">
                  <c:v>-65.194158465059729</c:v>
                </c:pt>
                <c:pt idx="68">
                  <c:v>-66.141000442265593</c:v>
                </c:pt>
                <c:pt idx="69">
                  <c:v>-67.092943553661883</c:v>
                </c:pt>
                <c:pt idx="70">
                  <c:v>-68.050061580144359</c:v>
                </c:pt>
                <c:pt idx="71">
                  <c:v>-69.012424334505909</c:v>
                </c:pt>
                <c:pt idx="72">
                  <c:v>-69.980097292465459</c:v>
                </c:pt>
                <c:pt idx="73">
                  <c:v>-70.953141211855836</c:v>
                </c:pt>
                <c:pt idx="74">
                  <c:v>-71.93161174066968</c:v>
                </c:pt>
                <c:pt idx="75">
                  <c:v>-72.915559014805396</c:v>
                </c:pt>
                <c:pt idx="76">
                  <c:v>-73.905027246508638</c:v>
                </c:pt>
                <c:pt idx="77">
                  <c:v>-74.900054304663655</c:v>
                </c:pt>
                <c:pt idx="78">
                  <c:v>-75.900671288263737</c:v>
                </c:pt>
                <c:pt idx="79">
                  <c:v>-76.906902094562213</c:v>
                </c:pt>
                <c:pt idx="80">
                  <c:v>-77.918762983592131</c:v>
                </c:pt>
                <c:pt idx="81">
                  <c:v>-78.936262140931248</c:v>
                </c:pt>
                <c:pt idx="82">
                  <c:v>-79.959399240777742</c:v>
                </c:pt>
                <c:pt idx="83">
                  <c:v>-80.988165011596166</c:v>
                </c:pt>
                <c:pt idx="84">
                  <c:v>-82.022540806782118</c:v>
                </c:pt>
                <c:pt idx="85">
                  <c:v>-83.062498182981926</c:v>
                </c:pt>
                <c:pt idx="86">
                  <c:v>-84.107998488883226</c:v>
                </c:pt>
                <c:pt idx="87">
                  <c:v>-85.158992467458702</c:v>
                </c:pt>
                <c:pt idx="88">
                  <c:v>-86.21541987480407</c:v>
                </c:pt>
                <c:pt idx="89">
                  <c:v>-87.277209118847665</c:v>
                </c:pt>
                <c:pt idx="90">
                  <c:v>-88.344276921326852</c:v>
                </c:pt>
                <c:pt idx="91">
                  <c:v>-89.416528006517325</c:v>
                </c:pt>
                <c:pt idx="92">
                  <c:v>-90.493854820265256</c:v>
                </c:pt>
                <c:pt idx="93">
                  <c:v>-91.576137282902224</c:v>
                </c:pt>
                <c:pt idx="94">
                  <c:v>-92.663242579615329</c:v>
                </c:pt>
                <c:pt idx="95">
                  <c:v>-93.755024991798408</c:v>
                </c:pt>
                <c:pt idx="96">
                  <c:v>-94.851325772820829</c:v>
                </c:pt>
                <c:pt idx="97">
                  <c:v>-95.95197307151146</c:v>
                </c:pt>
                <c:pt idx="98">
                  <c:v>-97.056781906473176</c:v>
                </c:pt>
                <c:pt idx="99">
                  <c:v>-98.165554194106164</c:v>
                </c:pt>
                <c:pt idx="100">
                  <c:v>-99.278078832934426</c:v>
                </c:pt>
              </c:numCache>
            </c:numRef>
          </c:yVal>
          <c:smooth val="0"/>
          <c:extLst>
            <c:ext xmlns:c16="http://schemas.microsoft.com/office/drawing/2014/chart" uri="{C3380CC4-5D6E-409C-BE32-E72D297353CC}">
              <c16:uniqueId val="{00000000-9CEA-457B-91C9-18C2367DA1E7}"/>
            </c:ext>
          </c:extLst>
        </c:ser>
        <c:ser>
          <c:idx val="1"/>
          <c:order val="1"/>
          <c:tx>
            <c:v>HPF</c:v>
          </c:tx>
          <c:spPr>
            <a:ln w="38100">
              <a:solidFill>
                <a:srgbClr val="FF00FF"/>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Calcs!$AU$13:$AU$113</c:f>
              <c:numCache>
                <c:formatCode>General</c:formatCode>
                <c:ptCount val="101"/>
                <c:pt idx="0">
                  <c:v>-149.36864906208427</c:v>
                </c:pt>
                <c:pt idx="1">
                  <c:v>-155.68137770000172</c:v>
                </c:pt>
                <c:pt idx="2">
                  <c:v>-162.26880166965879</c:v>
                </c:pt>
                <c:pt idx="3">
                  <c:v>-169.14155470517494</c:v>
                </c:pt>
                <c:pt idx="4">
                  <c:v>-176.29309247601267</c:v>
                </c:pt>
                <c:pt idx="5">
                  <c:v>176.30618733100312</c:v>
                </c:pt>
                <c:pt idx="6">
                  <c:v>168.71294642538385</c:v>
                </c:pt>
                <c:pt idx="7">
                  <c:v>161.01086503418881</c:v>
                </c:pt>
                <c:pt idx="8">
                  <c:v>153.30498067771953</c:v>
                </c:pt>
                <c:pt idx="9">
                  <c:v>145.71061908352257</c:v>
                </c:pt>
                <c:pt idx="10">
                  <c:v>138.33943459168108</c:v>
                </c:pt>
                <c:pt idx="11">
                  <c:v>131.2864768794619</c:v>
                </c:pt>
                <c:pt idx="12">
                  <c:v>124.62168858397136</c:v>
                </c:pt>
                <c:pt idx="13">
                  <c:v>118.38719301628768</c:v>
                </c:pt>
                <c:pt idx="14">
                  <c:v>112.5995402263317</c:v>
                </c:pt>
                <c:pt idx="15">
                  <c:v>107.25488505728553</c:v>
                </c:pt>
                <c:pt idx="16">
                  <c:v>102.33505032457013</c:v>
                </c:pt>
                <c:pt idx="17">
                  <c:v>97.813076552354659</c:v>
                </c:pt>
                <c:pt idx="18">
                  <c:v>93.657606750727865</c:v>
                </c:pt>
                <c:pt idx="19">
                  <c:v>89.835995332131446</c:v>
                </c:pt>
                <c:pt idx="20">
                  <c:v>86.316312872451178</c:v>
                </c:pt>
                <c:pt idx="21">
                  <c:v>83.068511747797942</c:v>
                </c:pt>
                <c:pt idx="22">
                  <c:v>80.065008179354223</c:v>
                </c:pt>
                <c:pt idx="23">
                  <c:v>77.280886329761671</c:v>
                </c:pt>
                <c:pt idx="24">
                  <c:v>74.693873944916248</c:v>
                </c:pt>
                <c:pt idx="25">
                  <c:v>72.284191015716502</c:v>
                </c:pt>
                <c:pt idx="26">
                  <c:v>70.034336749370098</c:v>
                </c:pt>
                <c:pt idx="27">
                  <c:v>67.928854840534342</c:v>
                </c:pt>
                <c:pt idx="28">
                  <c:v>65.954100227925764</c:v>
                </c:pt>
                <c:pt idx="29">
                  <c:v>64.098019796724316</c:v>
                </c:pt>
                <c:pt idx="30">
                  <c:v>62.349952884055028</c:v>
                </c:pt>
                <c:pt idx="31">
                  <c:v>60.700453533408073</c:v>
                </c:pt>
                <c:pt idx="32">
                  <c:v>59.141134238444778</c:v>
                </c:pt>
                <c:pt idx="33">
                  <c:v>57.664529764055985</c:v>
                </c:pt>
                <c:pt idx="34">
                  <c:v>56.263979111689878</c:v>
                </c:pt>
                <c:pt idx="35">
                  <c:v>54.933523541359492</c:v>
                </c:pt>
                <c:pt idx="36">
                  <c:v>53.667818610252887</c:v>
                </c:pt>
                <c:pt idx="37">
                  <c:v>52.462058338199142</c:v>
                </c:pt>
                <c:pt idx="38">
                  <c:v>51.311909804731563</c:v>
                </c:pt>
                <c:pt idx="39">
                  <c:v>50.213456687679617</c:v>
                </c:pt>
                <c:pt idx="40">
                  <c:v>49.163150451018282</c:v>
                </c:pt>
                <c:pt idx="41">
                  <c:v>48.157768071156035</c:v>
                </c:pt>
                <c:pt idx="42">
                  <c:v>47.194375352373314</c:v>
                </c:pt>
                <c:pt idx="43">
                  <c:v>46.270295023157203</c:v>
                </c:pt>
                <c:pt idx="44">
                  <c:v>45.383078926752056</c:v>
                </c:pt>
                <c:pt idx="45">
                  <c:v>44.530483723128171</c:v>
                </c:pt>
                <c:pt idx="46">
                  <c:v>43.710449607835045</c:v>
                </c:pt>
                <c:pt idx="47">
                  <c:v>42.921081627930974</c:v>
                </c:pt>
                <c:pt idx="48">
                  <c:v>42.16063323827062</c:v>
                </c:pt>
                <c:pt idx="49">
                  <c:v>41.427491794673287</c:v>
                </c:pt>
                <c:pt idx="50">
                  <c:v>40.720165725376319</c:v>
                </c:pt>
                <c:pt idx="51">
                  <c:v>40.037273160047263</c:v>
                </c:pt>
                <c:pt idx="52">
                  <c:v>39.377531827578743</c:v>
                </c:pt>
                <c:pt idx="53">
                  <c:v>38.739750060905564</c:v>
                </c:pt>
                <c:pt idx="54">
                  <c:v>38.122818769922638</c:v>
                </c:pt>
                <c:pt idx="55">
                  <c:v>37.5257042629624</c:v>
                </c:pt>
                <c:pt idx="56">
                  <c:v>36.947441813719358</c:v>
                </c:pt>
                <c:pt idx="57">
                  <c:v>36.387129884501348</c:v>
                </c:pt>
                <c:pt idx="58">
                  <c:v>35.843924928599243</c:v>
                </c:pt>
                <c:pt idx="59">
                  <c:v>35.317036704748155</c:v>
                </c:pt>
                <c:pt idx="60">
                  <c:v>34.805724045358843</c:v>
                </c:pt>
                <c:pt idx="61">
                  <c:v>34.3092910276605</c:v>
                </c:pt>
                <c:pt idx="62">
                  <c:v>33.827083503323557</c:v>
                </c:pt>
                <c:pt idx="63">
                  <c:v>33.35848594764154</c:v>
                </c:pt>
                <c:pt idx="64">
                  <c:v>32.902918594133311</c:v>
                </c:pt>
                <c:pt idx="65">
                  <c:v>32.459834824534468</c:v>
                </c:pt>
                <c:pt idx="66">
                  <c:v>32.028718787731698</c:v>
                </c:pt>
                <c:pt idx="67">
                  <c:v>31.609083224288025</c:v>
                </c:pt>
                <c:pt idx="68">
                  <c:v>31.200467475907161</c:v>
                </c:pt>
                <c:pt idx="69">
                  <c:v>30.802435661535295</c:v>
                </c:pt>
                <c:pt idx="70">
                  <c:v>30.414575003862563</c:v>
                </c:pt>
                <c:pt idx="71">
                  <c:v>30.036494291767706</c:v>
                </c:pt>
                <c:pt idx="72">
                  <c:v>29.66782246584647</c:v>
                </c:pt>
                <c:pt idx="73">
                  <c:v>29.308207315530382</c:v>
                </c:pt>
                <c:pt idx="74">
                  <c:v>28.957314277537538</c:v>
                </c:pt>
                <c:pt idx="75">
                  <c:v>28.614825326459375</c:v>
                </c:pt>
                <c:pt idx="76">
                  <c:v>28.280437949244067</c:v>
                </c:pt>
                <c:pt idx="77">
                  <c:v>27.953864196173587</c:v>
                </c:pt>
                <c:pt idx="78">
                  <c:v>27.634829801677778</c:v>
                </c:pt>
                <c:pt idx="79">
                  <c:v>27.323073368985966</c:v>
                </c:pt>
                <c:pt idx="80">
                  <c:v>27.018345613206726</c:v>
                </c:pt>
                <c:pt idx="81">
                  <c:v>26.720408657949648</c:v>
                </c:pt>
                <c:pt idx="82">
                  <c:v>26.429035381065855</c:v>
                </c:pt>
                <c:pt idx="83">
                  <c:v>26.144008805504221</c:v>
                </c:pt>
                <c:pt idx="84">
                  <c:v>25.865121531651589</c:v>
                </c:pt>
                <c:pt idx="85">
                  <c:v>25.592175207856414</c:v>
                </c:pt>
                <c:pt idx="86">
                  <c:v>25.32498003614057</c:v>
                </c:pt>
                <c:pt idx="87">
                  <c:v>25.063354310366112</c:v>
                </c:pt>
                <c:pt idx="88">
                  <c:v>24.807123984370271</c:v>
                </c:pt>
                <c:pt idx="89">
                  <c:v>24.556122267798322</c:v>
                </c:pt>
                <c:pt idx="90">
                  <c:v>24.310189247560409</c:v>
                </c:pt>
                <c:pt idx="91">
                  <c:v>24.069171533014984</c:v>
                </c:pt>
                <c:pt idx="92">
                  <c:v>23.832921923144205</c:v>
                </c:pt>
                <c:pt idx="93">
                  <c:v>23.601299094128301</c:v>
                </c:pt>
                <c:pt idx="94">
                  <c:v>23.374167305861171</c:v>
                </c:pt>
                <c:pt idx="95">
                  <c:v>23.151396126065642</c:v>
                </c:pt>
                <c:pt idx="96">
                  <c:v>22.932860170776927</c:v>
                </c:pt>
                <c:pt idx="97">
                  <c:v>22.718438860060907</c:v>
                </c:pt>
                <c:pt idx="98">
                  <c:v>22.50801618792379</c:v>
                </c:pt>
                <c:pt idx="99">
                  <c:v>22.301480505449515</c:v>
                </c:pt>
                <c:pt idx="100">
                  <c:v>22.09872431628018</c:v>
                </c:pt>
              </c:numCache>
            </c:numRef>
          </c:yVal>
          <c:smooth val="0"/>
          <c:extLst>
            <c:ext xmlns:c16="http://schemas.microsoft.com/office/drawing/2014/chart" uri="{C3380CC4-5D6E-409C-BE32-E72D297353CC}">
              <c16:uniqueId val="{00000001-9CEA-457B-91C9-18C2367DA1E7}"/>
            </c:ext>
          </c:extLst>
        </c:ser>
        <c:ser>
          <c:idx val="2"/>
          <c:order val="2"/>
          <c:tx>
            <c:v>Phase shift</c:v>
          </c:tx>
          <c:spPr>
            <a:ln w="38100">
              <a:solidFill>
                <a:srgbClr val="FF0000"/>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Calcs!$AW$13:$AW$113</c:f>
              <c:numCache>
                <c:formatCode>General</c:formatCode>
                <c:ptCount val="101"/>
                <c:pt idx="0">
                  <c:v>-140.56448084181824</c:v>
                </c:pt>
                <c:pt idx="1">
                  <c:v>-146.08354108338412</c:v>
                </c:pt>
                <c:pt idx="2">
                  <c:v>-151.87695453474871</c:v>
                </c:pt>
                <c:pt idx="3">
                  <c:v>-157.95532340725873</c:v>
                </c:pt>
                <c:pt idx="4">
                  <c:v>-164.31207107979972</c:v>
                </c:pt>
                <c:pt idx="5">
                  <c:v>189.08243787352387</c:v>
                </c:pt>
                <c:pt idx="6">
                  <c:v>182.28489915049451</c:v>
                </c:pt>
                <c:pt idx="7">
                  <c:v>175.37902789440153</c:v>
                </c:pt>
                <c:pt idx="8">
                  <c:v>168.46989752107774</c:v>
                </c:pt>
                <c:pt idx="9">
                  <c:v>161.67287068311049</c:v>
                </c:pt>
                <c:pt idx="10">
                  <c:v>155.09963972413661</c:v>
                </c:pt>
                <c:pt idx="11">
                  <c:v>148.84529345122004</c:v>
                </c:pt>
                <c:pt idx="12">
                  <c:v>142.97981480389305</c:v>
                </c:pt>
                <c:pt idx="13">
                  <c:v>137.54536861325508</c:v>
                </c:pt>
                <c:pt idx="14">
                  <c:v>132.55854771031827</c:v>
                </c:pt>
                <c:pt idx="15">
                  <c:v>128.01555102233118</c:v>
                </c:pt>
                <c:pt idx="16">
                  <c:v>123.8982467920148</c:v>
                </c:pt>
                <c:pt idx="17">
                  <c:v>120.17972235259994</c:v>
                </c:pt>
                <c:pt idx="18">
                  <c:v>116.82866894171467</c:v>
                </c:pt>
                <c:pt idx="19">
                  <c:v>113.8124906526327</c:v>
                </c:pt>
                <c:pt idx="20">
                  <c:v>111.0993092281891</c:v>
                </c:pt>
                <c:pt idx="21">
                  <c:v>108.65912972829892</c:v>
                </c:pt>
                <c:pt idx="22">
                  <c:v>106.46442260335623</c:v>
                </c:pt>
                <c:pt idx="23">
                  <c:v>104.49032781688521</c:v>
                </c:pt>
                <c:pt idx="24">
                  <c:v>102.7146305111998</c:v>
                </c:pt>
                <c:pt idx="25">
                  <c:v>101.11760969050289</c:v>
                </c:pt>
                <c:pt idx="26">
                  <c:v>99.681825210909324</c:v>
                </c:pt>
                <c:pt idx="27">
                  <c:v>98.391883067540363</c:v>
                </c:pt>
                <c:pt idx="28">
                  <c:v>97.234202164189796</c:v>
                </c:pt>
                <c:pt idx="29">
                  <c:v>96.196795025744493</c:v>
                </c:pt>
                <c:pt idx="30">
                  <c:v>95.269068310491861</c:v>
                </c:pt>
                <c:pt idx="31">
                  <c:v>94.441645068016612</c:v>
                </c:pt>
                <c:pt idx="32">
                  <c:v>93.706208482962268</c:v>
                </c:pt>
                <c:pt idx="33">
                  <c:v>93.055365692352382</c:v>
                </c:pt>
                <c:pt idx="34">
                  <c:v>92.482529743292162</c:v>
                </c:pt>
                <c:pt idx="35">
                  <c:v>91.981817603269107</c:v>
                </c:pt>
                <c:pt idx="36">
                  <c:v>91.54796218275834</c:v>
                </c:pt>
                <c:pt idx="37">
                  <c:v>91.17623648017404</c:v>
                </c:pt>
                <c:pt idx="38">
                  <c:v>90.862388153665592</c:v>
                </c:pt>
                <c:pt idx="39">
                  <c:v>90.602583029448425</c:v>
                </c:pt>
                <c:pt idx="40">
                  <c:v>90.393356254143441</c:v>
                </c:pt>
                <c:pt idx="41">
                  <c:v>90.231569980031878</c:v>
                </c:pt>
                <c:pt idx="42">
                  <c:v>90.114376633654985</c:v>
                </c:pt>
                <c:pt idx="43">
                  <c:v>90.039186959211804</c:v>
                </c:pt>
                <c:pt idx="44">
                  <c:v>90.003642149761248</c:v>
                </c:pt>
                <c:pt idx="45">
                  <c:v>90.005589483115756</c:v>
                </c:pt>
                <c:pt idx="46">
                  <c:v>90.043060967554908</c:v>
                </c:pt>
                <c:pt idx="47">
                  <c:v>90.114254577210943</c:v>
                </c:pt>
                <c:pt idx="48">
                  <c:v>90.217517720049727</c:v>
                </c:pt>
                <c:pt idx="49">
                  <c:v>90.351332634605299</c:v>
                </c:pt>
                <c:pt idx="50">
                  <c:v>90.514303456502205</c:v>
                </c:pt>
                <c:pt idx="51">
                  <c:v>90.705144733649178</c:v>
                </c:pt>
                <c:pt idx="52">
                  <c:v>90.922671200953971</c:v>
                </c:pt>
                <c:pt idx="53">
                  <c:v>91.165788652392393</c:v>
                </c:pt>
                <c:pt idx="54">
                  <c:v>91.433485771131402</c:v>
                </c:pt>
                <c:pt idx="55">
                  <c:v>91.724826797760954</c:v>
                </c:pt>
                <c:pt idx="56">
                  <c:v>92.038944933143128</c:v>
                </c:pt>
                <c:pt idx="57">
                  <c:v>92.375036386370041</c:v>
                </c:pt>
                <c:pt idx="58">
                  <c:v>92.732354990254294</c:v>
                </c:pt>
                <c:pt idx="59">
                  <c:v>93.11020731697019</c:v>
                </c:pt>
                <c:pt idx="60">
                  <c:v>93.50794823518612</c:v>
                </c:pt>
                <c:pt idx="61">
                  <c:v>93.924976857520875</c:v>
                </c:pt>
                <c:pt idx="62">
                  <c:v>94.360732833607386</c:v>
                </c:pt>
                <c:pt idx="63">
                  <c:v>94.81469294960398</c:v>
                </c:pt>
                <c:pt idx="64">
                  <c:v>95.286367999808363</c:v>
                </c:pt>
                <c:pt idx="65">
                  <c:v>95.775299900195961</c:v>
                </c:pt>
                <c:pt idx="66">
                  <c:v>96.281059017341875</c:v>
                </c:pt>
                <c:pt idx="67">
                  <c:v>96.803241689347757</c:v>
                </c:pt>
                <c:pt idx="68">
                  <c:v>97.341467918172754</c:v>
                </c:pt>
                <c:pt idx="69">
                  <c:v>97.895379215197181</c:v>
                </c:pt>
                <c:pt idx="70">
                  <c:v>98.464636584006925</c:v>
                </c:pt>
                <c:pt idx="71">
                  <c:v>99.048918626273618</c:v>
                </c:pt>
                <c:pt idx="72">
                  <c:v>99.647919758311929</c:v>
                </c:pt>
                <c:pt idx="73">
                  <c:v>100.26134852738622</c:v>
                </c:pt>
                <c:pt idx="74">
                  <c:v>100.88892601820721</c:v>
                </c:pt>
                <c:pt idx="75">
                  <c:v>101.53038434126478</c:v>
                </c:pt>
                <c:pt idx="76">
                  <c:v>102.1854651957527</c:v>
                </c:pt>
                <c:pt idx="77">
                  <c:v>102.85391850083724</c:v>
                </c:pt>
                <c:pt idx="78">
                  <c:v>103.53550108994152</c:v>
                </c:pt>
                <c:pt idx="79">
                  <c:v>104.22997546354819</c:v>
                </c:pt>
                <c:pt idx="80">
                  <c:v>104.93710859679885</c:v>
                </c:pt>
                <c:pt idx="81">
                  <c:v>105.6566707988809</c:v>
                </c:pt>
                <c:pt idx="82">
                  <c:v>106.3884346218436</c:v>
                </c:pt>
                <c:pt idx="83">
                  <c:v>107.13217381710038</c:v>
                </c:pt>
                <c:pt idx="84">
                  <c:v>107.8876623384337</c:v>
                </c:pt>
                <c:pt idx="85">
                  <c:v>108.65467339083834</c:v>
                </c:pt>
                <c:pt idx="86">
                  <c:v>109.4329785250238</c:v>
                </c:pt>
                <c:pt idx="87">
                  <c:v>110.22234677782481</c:v>
                </c:pt>
                <c:pt idx="88">
                  <c:v>111.02254385917433</c:v>
                </c:pt>
                <c:pt idx="89">
                  <c:v>111.83333138664599</c:v>
                </c:pt>
                <c:pt idx="90">
                  <c:v>112.65446616888727</c:v>
                </c:pt>
                <c:pt idx="91">
                  <c:v>113.48569953953231</c:v>
                </c:pt>
                <c:pt idx="92">
                  <c:v>114.32677674340945</c:v>
                </c:pt>
                <c:pt idx="93">
                  <c:v>115.17743637703052</c:v>
                </c:pt>
                <c:pt idx="94">
                  <c:v>116.03740988547651</c:v>
                </c:pt>
                <c:pt idx="95">
                  <c:v>116.90642111786406</c:v>
                </c:pt>
                <c:pt idx="96">
                  <c:v>117.78418594359775</c:v>
                </c:pt>
                <c:pt idx="97">
                  <c:v>118.67041193157237</c:v>
                </c:pt>
                <c:pt idx="98">
                  <c:v>119.56479809439696</c:v>
                </c:pt>
                <c:pt idx="99">
                  <c:v>120.46703469955568</c:v>
                </c:pt>
                <c:pt idx="100">
                  <c:v>121.37680314921461</c:v>
                </c:pt>
              </c:numCache>
            </c:numRef>
          </c:yVal>
          <c:smooth val="0"/>
          <c:extLst>
            <c:ext xmlns:c16="http://schemas.microsoft.com/office/drawing/2014/chart" uri="{C3380CC4-5D6E-409C-BE32-E72D297353CC}">
              <c16:uniqueId val="{00000002-9CEA-457B-91C9-18C2367DA1E7}"/>
            </c:ext>
          </c:extLst>
        </c:ser>
        <c:dLbls>
          <c:showLegendKey val="0"/>
          <c:showVal val="0"/>
          <c:showCatName val="0"/>
          <c:showSerName val="0"/>
          <c:showPercent val="0"/>
          <c:showBubbleSize val="0"/>
        </c:dLbls>
        <c:axId val="311336520"/>
        <c:axId val="1"/>
      </c:scatterChart>
      <c:valAx>
        <c:axId val="31133652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Frequency (GHz)</a:t>
                </a:r>
              </a:p>
            </c:rich>
          </c:tx>
          <c:layout>
            <c:manualLayout>
              <c:xMode val="edge"/>
              <c:yMode val="edge"/>
              <c:x val="0.42996742671009774"/>
              <c:y val="0.854452054794520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At val="-1000000"/>
        <c:crossBetween val="midCat"/>
      </c:val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S21 phase (degrees)</a:t>
                </a:r>
              </a:p>
            </c:rich>
          </c:tx>
          <c:layout>
            <c:manualLayout>
              <c:xMode val="edge"/>
              <c:yMode val="edge"/>
              <c:x val="1.954397394136808E-2"/>
              <c:y val="0.289383561643835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11336520"/>
        <c:crosses val="autoZero"/>
        <c:crossBetween val="midCat"/>
        <c:majorUnit val="90"/>
      </c:valAx>
      <c:spPr>
        <a:noFill/>
        <a:ln w="12700">
          <a:solidFill>
            <a:srgbClr val="808080"/>
          </a:solidFill>
          <a:prstDash val="solid"/>
        </a:ln>
      </c:spPr>
    </c:plotArea>
    <c:legend>
      <c:legendPos val="b"/>
      <c:layout>
        <c:manualLayout>
          <c:xMode val="edge"/>
          <c:yMode val="edge"/>
          <c:x val="0.30293159609120524"/>
          <c:y val="0.94006849315068508"/>
          <c:w val="0.52442996742671011"/>
          <c:h val="5.4794520547945209E-2"/>
        </c:manualLayout>
      </c:layout>
      <c:overlay val="0"/>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200" b="1"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Lumped element HPF ideal response</a:t>
            </a:r>
          </a:p>
        </c:rich>
      </c:tx>
      <c:layout>
        <c:manualLayout>
          <c:xMode val="edge"/>
          <c:yMode val="edge"/>
          <c:x val="0.21498371335504887"/>
          <c:y val="2.0547945205479454E-2"/>
        </c:manualLayout>
      </c:layout>
      <c:overlay val="0"/>
      <c:spPr>
        <a:noFill/>
        <a:ln w="25400">
          <a:noFill/>
        </a:ln>
      </c:spPr>
    </c:title>
    <c:autoTitleDeleted val="0"/>
    <c:plotArea>
      <c:layout>
        <c:manualLayout>
          <c:layoutTarget val="inner"/>
          <c:xMode val="edge"/>
          <c:yMode val="edge"/>
          <c:x val="0.15472312703583063"/>
          <c:y val="0.15068493150684931"/>
          <c:w val="0.67263843648208477"/>
          <c:h val="0.62157534246575341"/>
        </c:manualLayout>
      </c:layout>
      <c:scatterChart>
        <c:scatterStyle val="lineMarker"/>
        <c:varyColors val="0"/>
        <c:ser>
          <c:idx val="0"/>
          <c:order val="0"/>
          <c:tx>
            <c:v>S11</c:v>
          </c:tx>
          <c:spPr>
            <a:ln w="38100">
              <a:solidFill>
                <a:srgbClr val="000080"/>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Calcs!$AO$13:$AO$113</c:f>
              <c:numCache>
                <c:formatCode>General</c:formatCode>
                <c:ptCount val="101"/>
                <c:pt idx="0">
                  <c:v>-8.1198553809139123E-2</c:v>
                </c:pt>
                <c:pt idx="1">
                  <c:v>-0.13744144828820817</c:v>
                </c:pt>
                <c:pt idx="2">
                  <c:v>-0.22286131207237128</c:v>
                </c:pt>
                <c:pt idx="3">
                  <c:v>-0.34785463498873115</c:v>
                </c:pt>
                <c:pt idx="4">
                  <c:v>-0.52440795997914458</c:v>
                </c:pt>
                <c:pt idx="5">
                  <c:v>-0.76531685057724386</c:v>
                </c:pt>
                <c:pt idx="6">
                  <c:v>-1.0828907668233609</c:v>
                </c:pt>
                <c:pt idx="7">
                  <c:v>-1.4872768495603708</c:v>
                </c:pt>
                <c:pt idx="8">
                  <c:v>-1.9847697476325048</c:v>
                </c:pt>
                <c:pt idx="9">
                  <c:v>-2.5766226787422992</c:v>
                </c:pt>
                <c:pt idx="10">
                  <c:v>-3.2587895385066119</c:v>
                </c:pt>
                <c:pt idx="11">
                  <c:v>-4.0226983298217602</c:v>
                </c:pt>
                <c:pt idx="12">
                  <c:v>-4.8567651880251796</c:v>
                </c:pt>
                <c:pt idx="13">
                  <c:v>-5.7481417153803074</c:v>
                </c:pt>
                <c:pt idx="14">
                  <c:v>-6.6842353983065301</c:v>
                </c:pt>
                <c:pt idx="15">
                  <c:v>-7.6537557442579356</c:v>
                </c:pt>
                <c:pt idx="16">
                  <c:v>-8.6472589841117475</c:v>
                </c:pt>
                <c:pt idx="17">
                  <c:v>-9.6572973739338899</c:v>
                </c:pt>
                <c:pt idx="18">
                  <c:v>-10.678317995383072</c:v>
                </c:pt>
                <c:pt idx="19">
                  <c:v>-11.706437057224409</c:v>
                </c:pt>
                <c:pt idx="20">
                  <c:v>-12.739176840243267</c:v>
                </c:pt>
                <c:pt idx="21">
                  <c:v>-13.775215851911744</c:v>
                </c:pt>
                <c:pt idx="22">
                  <c:v>-14.814176434402434</c:v>
                </c:pt>
                <c:pt idx="23">
                  <c:v>-15.856458123915893</c:v>
                </c:pt>
                <c:pt idx="24">
                  <c:v>-16.90311686369683</c:v>
                </c:pt>
                <c:pt idx="25">
                  <c:v>-17.955786939362056</c:v>
                </c:pt>
                <c:pt idx="26">
                  <c:v>-19.01664216646218</c:v>
                </c:pt>
                <c:pt idx="27">
                  <c:v>-20.088394157457618</c:v>
                </c:pt>
                <c:pt idx="28">
                  <c:v>-21.174327815989045</c:v>
                </c:pt>
                <c:pt idx="29">
                  <c:v>-22.278377420380529</c:v>
                </c:pt>
                <c:pt idx="30">
                  <c:v>-23.405251039828979</c:v>
                </c:pt>
                <c:pt idx="31">
                  <c:v>-24.56061729925894</c:v>
                </c:pt>
                <c:pt idx="32">
                  <c:v>-25.751378069812176</c:v>
                </c:pt>
                <c:pt idx="33">
                  <c:v>-26.986066120106539</c:v>
                </c:pt>
                <c:pt idx="34">
                  <c:v>-28.275433121456579</c:v>
                </c:pt>
                <c:pt idx="35">
                  <c:v>-29.633340703509997</c:v>
                </c:pt>
                <c:pt idx="36">
                  <c:v>-31.078156841411154</c:v>
                </c:pt>
                <c:pt idx="37">
                  <c:v>-32.635040141654649</c:v>
                </c:pt>
                <c:pt idx="38">
                  <c:v>-34.339884531233274</c:v>
                </c:pt>
                <c:pt idx="39">
                  <c:v>-36.246618569083786</c:v>
                </c:pt>
                <c:pt idx="40">
                  <c:v>-38.44199436049864</c:v>
                </c:pt>
                <c:pt idx="41">
                  <c:v>-41.079527067923713</c:v>
                </c:pt>
                <c:pt idx="42">
                  <c:v>-44.473125334015641</c:v>
                </c:pt>
                <c:pt idx="43">
                  <c:v>-49.449104073405998</c:v>
                </c:pt>
                <c:pt idx="44">
                  <c:v>-60.085045449822758</c:v>
                </c:pt>
                <c:pt idx="45">
                  <c:v>-58.537294644105074</c:v>
                </c:pt>
                <c:pt idx="46">
                  <c:v>-49.97703818281289</c:v>
                </c:pt>
                <c:pt idx="47">
                  <c:v>-46.040667208595664</c:v>
                </c:pt>
                <c:pt idx="48">
                  <c:v>-43.540823803677185</c:v>
                </c:pt>
                <c:pt idx="49">
                  <c:v>-41.749961648841094</c:v>
                </c:pt>
                <c:pt idx="50">
                  <c:v>-40.381500288533502</c:v>
                </c:pt>
                <c:pt idx="51">
                  <c:v>-39.29278736462291</c:v>
                </c:pt>
                <c:pt idx="52">
                  <c:v>-38.402451468992012</c:v>
                </c:pt>
                <c:pt idx="53">
                  <c:v>-37.659691895465002</c:v>
                </c:pt>
                <c:pt idx="54">
                  <c:v>-37.030679144806648</c:v>
                </c:pt>
                <c:pt idx="55">
                  <c:v>-36.491764869990277</c:v>
                </c:pt>
                <c:pt idx="56">
                  <c:v>-36.025779837554303</c:v>
                </c:pt>
                <c:pt idx="57">
                  <c:v>-35.619874359688389</c:v>
                </c:pt>
                <c:pt idx="58">
                  <c:v>-35.264189024718519</c:v>
                </c:pt>
                <c:pt idx="59">
                  <c:v>-34.950999904559751</c:v>
                </c:pt>
                <c:pt idx="60">
                  <c:v>-34.674148515033949</c:v>
                </c:pt>
                <c:pt idx="61">
                  <c:v>-34.428649805372842</c:v>
                </c:pt>
                <c:pt idx="62">
                  <c:v>-34.210415385578855</c:v>
                </c:pt>
                <c:pt idx="63">
                  <c:v>-34.016053607773266</c:v>
                </c:pt>
                <c:pt idx="64">
                  <c:v>-33.842722250677596</c:v>
                </c:pt>
                <c:pt idx="65">
                  <c:v>-33.688018038347053</c:v>
                </c:pt>
                <c:pt idx="66">
                  <c:v>-33.549892476648637</c:v>
                </c:pt>
                <c:pt idx="67">
                  <c:v>-33.426586834520712</c:v>
                </c:pt>
                <c:pt idx="68">
                  <c:v>-33.316581278392142</c:v>
                </c:pt>
                <c:pt idx="69">
                  <c:v>-33.21855462288211</c:v>
                </c:pt>
                <c:pt idx="70">
                  <c:v>-33.131352150461424</c:v>
                </c:pt>
                <c:pt idx="71">
                  <c:v>-33.053959638086681</c:v>
                </c:pt>
                <c:pt idx="72">
                  <c:v>-32.985482211226113</c:v>
                </c:pt>
                <c:pt idx="73">
                  <c:v>-32.925126990384321</c:v>
                </c:pt>
                <c:pt idx="74">
                  <c:v>-32.872188744914922</c:v>
                </c:pt>
                <c:pt idx="75">
                  <c:v>-32.826037952048509</c:v>
                </c:pt>
                <c:pt idx="76">
                  <c:v>-32.786110794971549</c:v>
                </c:pt>
                <c:pt idx="77">
                  <c:v>-32.751900735761026</c:v>
                </c:pt>
                <c:pt idx="78">
                  <c:v>-32.722951376223492</c:v>
                </c:pt>
                <c:pt idx="79">
                  <c:v>-32.698850378782808</c:v>
                </c:pt>
                <c:pt idx="80">
                  <c:v>-32.679224265146487</c:v>
                </c:pt>
                <c:pt idx="81">
                  <c:v>-32.663733945938922</c:v>
                </c:pt>
                <c:pt idx="82">
                  <c:v>-32.652070862293094</c:v>
                </c:pt>
                <c:pt idx="83">
                  <c:v>-32.643953642331823</c:v>
                </c:pt>
                <c:pt idx="84">
                  <c:v>-32.639125192920567</c:v>
                </c:pt>
                <c:pt idx="85">
                  <c:v>-32.637350161022439</c:v>
                </c:pt>
                <c:pt idx="86">
                  <c:v>-32.638412710223761</c:v>
                </c:pt>
                <c:pt idx="87">
                  <c:v>-32.642114567088825</c:v>
                </c:pt>
                <c:pt idx="88">
                  <c:v>-32.648273299399897</c:v>
                </c:pt>
                <c:pt idx="89">
                  <c:v>-32.656720794398232</c:v>
                </c:pt>
                <c:pt idx="90">
                  <c:v>-32.667301910109707</c:v>
                </c:pt>
                <c:pt idx="91">
                  <c:v>-32.679873276955654</c:v>
                </c:pt>
                <c:pt idx="92">
                  <c:v>-32.694302230258259</c:v>
                </c:pt>
                <c:pt idx="93">
                  <c:v>-32.710465857084934</c:v>
                </c:pt>
                <c:pt idx="94">
                  <c:v>-32.728250143261697</c:v>
                </c:pt>
                <c:pt idx="95">
                  <c:v>-32.747549208370621</c:v>
                </c:pt>
                <c:pt idx="96">
                  <c:v>-32.768264618236003</c:v>
                </c:pt>
                <c:pt idx="97">
                  <c:v>-32.790304765821276</c:v>
                </c:pt>
                <c:pt idx="98">
                  <c:v>-32.813584312668105</c:v>
                </c:pt>
                <c:pt idx="99">
                  <c:v>-32.838023684035669</c:v>
                </c:pt>
                <c:pt idx="100">
                  <c:v>-32.863548611777574</c:v>
                </c:pt>
              </c:numCache>
            </c:numRef>
          </c:yVal>
          <c:smooth val="0"/>
          <c:extLst>
            <c:ext xmlns:c16="http://schemas.microsoft.com/office/drawing/2014/chart" uri="{C3380CC4-5D6E-409C-BE32-E72D297353CC}">
              <c16:uniqueId val="{00000000-D699-4CF5-B0BF-BFA10D7827CA}"/>
            </c:ext>
          </c:extLst>
        </c:ser>
        <c:dLbls>
          <c:showLegendKey val="0"/>
          <c:showVal val="0"/>
          <c:showCatName val="0"/>
          <c:showSerName val="0"/>
          <c:showPercent val="0"/>
          <c:showBubbleSize val="0"/>
        </c:dLbls>
        <c:axId val="311182736"/>
        <c:axId val="1"/>
      </c:scatterChart>
      <c:scatterChart>
        <c:scatterStyle val="lineMarker"/>
        <c:varyColors val="0"/>
        <c:ser>
          <c:idx val="1"/>
          <c:order val="1"/>
          <c:tx>
            <c:v>S21</c:v>
          </c:tx>
          <c:spPr>
            <a:ln w="38100">
              <a:solidFill>
                <a:srgbClr val="FF00FF"/>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Calcs!$AT$13:$AT$113</c:f>
              <c:numCache>
                <c:formatCode>General</c:formatCode>
                <c:ptCount val="101"/>
                <c:pt idx="0">
                  <c:v>-17.322896191327654</c:v>
                </c:pt>
                <c:pt idx="1">
                  <c:v>-15.065205375712004</c:v>
                </c:pt>
                <c:pt idx="2">
                  <c:v>-13.008450437001768</c:v>
                </c:pt>
                <c:pt idx="3">
                  <c:v>-11.136631633705807</c:v>
                </c:pt>
                <c:pt idx="4">
                  <c:v>-9.4407162470018982</c:v>
                </c:pt>
                <c:pt idx="5">
                  <c:v>-7.9164708735723863</c:v>
                </c:pt>
                <c:pt idx="6">
                  <c:v>-6.5621972622628499</c:v>
                </c:pt>
                <c:pt idx="7">
                  <c:v>-5.3763619741315472</c:v>
                </c:pt>
                <c:pt idx="8">
                  <c:v>-4.3553980717760421</c:v>
                </c:pt>
                <c:pt idx="9">
                  <c:v>-3.4921368892769307</c:v>
                </c:pt>
                <c:pt idx="10">
                  <c:v>-2.7752619760538515</c:v>
                </c:pt>
                <c:pt idx="11">
                  <c:v>-2.1898599753162902</c:v>
                </c:pt>
                <c:pt idx="12">
                  <c:v>-1.7187600763096853</c:v>
                </c:pt>
                <c:pt idx="13">
                  <c:v>-1.3441423115968212</c:v>
                </c:pt>
                <c:pt idx="14">
                  <c:v>-1.0489455231585456</c:v>
                </c:pt>
                <c:pt idx="15">
                  <c:v>-0.81782107166025642</c:v>
                </c:pt>
                <c:pt idx="16">
                  <c:v>-0.63760022422896079</c:v>
                </c:pt>
                <c:pt idx="17">
                  <c:v>-0.49737749587858304</c:v>
                </c:pt>
                <c:pt idx="18">
                  <c:v>-0.38835188740696969</c:v>
                </c:pt>
                <c:pt idx="19">
                  <c:v>-0.30354961586343654</c:v>
                </c:pt>
                <c:pt idx="20">
                  <c:v>-0.23751343325021834</c:v>
                </c:pt>
                <c:pt idx="21">
                  <c:v>-0.18600725994753725</c:v>
                </c:pt>
                <c:pt idx="22">
                  <c:v>-0.14575860906053872</c:v>
                </c:pt>
                <c:pt idx="23">
                  <c:v>-0.11424527316805615</c:v>
                </c:pt>
                <c:pt idx="24">
                  <c:v>-8.9524345146915735E-2</c:v>
                </c:pt>
                <c:pt idx="25">
                  <c:v>-7.00980286403044E-2</c:v>
                </c:pt>
                <c:pt idx="26">
                  <c:v>-5.4809734610442438E-2</c:v>
                </c:pt>
                <c:pt idx="27">
                  <c:v>-4.2764298857481266E-2</c:v>
                </c:pt>
                <c:pt idx="28">
                  <c:v>-3.3267013820555913E-2</c:v>
                </c:pt>
                <c:pt idx="29">
                  <c:v>-2.5777143482405472E-2</c:v>
                </c:pt>
                <c:pt idx="30">
                  <c:v>-1.9872497604811842E-2</c:v>
                </c:pt>
                <c:pt idx="31">
                  <c:v>-1.5222412265395479E-2</c:v>
                </c:pt>
                <c:pt idx="32">
                  <c:v>-1.1567106421737361E-2</c:v>
                </c:pt>
                <c:pt idx="33">
                  <c:v>-8.7018725913284994E-3</c:v>
                </c:pt>
                <c:pt idx="34">
                  <c:v>-6.4649356415862509E-3</c:v>
                </c:pt>
                <c:pt idx="35">
                  <c:v>-4.7280996856374265E-3</c:v>
                </c:pt>
                <c:pt idx="36">
                  <c:v>-3.3895191513836193E-3</c:v>
                </c:pt>
                <c:pt idx="37">
                  <c:v>-2.3680926856399281E-3</c:v>
                </c:pt>
                <c:pt idx="38">
                  <c:v>-1.5991006903209209E-3</c:v>
                </c:pt>
                <c:pt idx="39">
                  <c:v>-1.0307990112966565E-3</c:v>
                </c:pt>
                <c:pt idx="40">
                  <c:v>-6.2175024116149227E-4</c:v>
                </c:pt>
                <c:pt idx="41">
                  <c:v>-3.3872600556510829E-4</c:v>
                </c:pt>
                <c:pt idx="42">
                  <c:v>-1.5505277045485565E-4</c:v>
                </c:pt>
                <c:pt idx="43">
                  <c:v>-4.9303343213321348E-5</c:v>
                </c:pt>
                <c:pt idx="44">
                  <c:v>-4.2587287564182768E-6</c:v>
                </c:pt>
                <c:pt idx="45">
                  <c:v>-6.082122331621139E-6</c:v>
                </c:pt>
                <c:pt idx="46">
                  <c:v>-4.3659893902172379E-5</c:v>
                </c:pt>
                <c:pt idx="47">
                  <c:v>-1.080744400836916E-4</c:v>
                </c:pt>
                <c:pt idx="48">
                  <c:v>-1.9218148281711911E-4</c:v>
                </c:pt>
                <c:pt idx="49">
                  <c:v>-2.9027033881268068E-4</c:v>
                </c:pt>
                <c:pt idx="50">
                  <c:v>-3.9779028446260747E-4</c:v>
                </c:pt>
                <c:pt idx="51">
                  <c:v>-5.1112971649722486E-4</c:v>
                </c:pt>
                <c:pt idx="52">
                  <c:v>-6.2743759293866594E-4</c:v>
                </c:pt>
                <c:pt idx="53">
                  <c:v>-7.4447881712355439E-4</c:v>
                </c:pt>
                <c:pt idx="54">
                  <c:v>-8.6051693557031867E-4</c:v>
                </c:pt>
                <c:pt idx="55">
                  <c:v>-9.7421886328607848E-4</c:v>
                </c:pt>
                <c:pt idx="56">
                  <c:v>-1.0845774118437581E-3</c:v>
                </c:pt>
                <c:pt idx="57">
                  <c:v>-1.1908482324273465E-3</c:v>
                </c:pt>
                <c:pt idx="58">
                  <c:v>-1.2924984535818719E-3</c:v>
                </c:pt>
                <c:pt idx="59">
                  <c:v>-1.3891648224850608E-3</c:v>
                </c:pt>
                <c:pt idx="60">
                  <c:v>-1.4806195813394283E-3</c:v>
                </c:pt>
                <c:pt idx="61">
                  <c:v>-1.5667426483885164E-3</c:v>
                </c:pt>
                <c:pt idx="62">
                  <c:v>-1.6474989447003139E-3</c:v>
                </c:pt>
                <c:pt idx="63">
                  <c:v>-1.7229199256698965E-3</c:v>
                </c:pt>
                <c:pt idx="64">
                  <c:v>-1.7930885510727163E-3</c:v>
                </c:pt>
                <c:pt idx="65">
                  <c:v>-1.858127070629509E-3</c:v>
                </c:pt>
                <c:pt idx="66">
                  <c:v>-1.918187115312387E-3</c:v>
                </c:pt>
                <c:pt idx="67">
                  <c:v>-1.9734416787834585E-3</c:v>
                </c:pt>
                <c:pt idx="68">
                  <c:v>-2.0240786476940715E-3</c:v>
                </c:pt>
                <c:pt idx="69">
                  <c:v>-2.0702956026752302E-3</c:v>
                </c:pt>
                <c:pt idx="70">
                  <c:v>-2.112295660199646E-3</c:v>
                </c:pt>
                <c:pt idx="71">
                  <c:v>-2.1502841676973102E-3</c:v>
                </c:pt>
                <c:pt idx="72">
                  <c:v>-2.1844660973563547E-3</c:v>
                </c:pt>
                <c:pt idx="73">
                  <c:v>-2.2150440112849402E-3</c:v>
                </c:pt>
                <c:pt idx="74">
                  <c:v>-2.2422164932127619E-3</c:v>
                </c:pt>
                <c:pt idx="75">
                  <c:v>-2.2661769611203434E-3</c:v>
                </c:pt>
                <c:pt idx="76">
                  <c:v>-2.2871127892545541E-3</c:v>
                </c:pt>
                <c:pt idx="77">
                  <c:v>-2.3052046813253632E-3</c:v>
                </c:pt>
                <c:pt idx="78">
                  <c:v>-2.32062624637873E-3</c:v>
                </c:pt>
                <c:pt idx="79">
                  <c:v>-2.3335437381704375E-3</c:v>
                </c:pt>
                <c:pt idx="80">
                  <c:v>-2.3441159250124901E-3</c:v>
                </c:pt>
                <c:pt idx="81">
                  <c:v>-2.3524940631592345E-3</c:v>
                </c:pt>
                <c:pt idx="82">
                  <c:v>-2.3588219520591929E-3</c:v>
                </c:pt>
                <c:pt idx="83">
                  <c:v>-2.3632360529849926E-3</c:v>
                </c:pt>
                <c:pt idx="84">
                  <c:v>-2.3658656561774153E-3</c:v>
                </c:pt>
                <c:pt idx="85">
                  <c:v>-2.3668330850339266E-3</c:v>
                </c:pt>
                <c:pt idx="86">
                  <c:v>-2.366253926347621E-3</c:v>
                </c:pt>
                <c:pt idx="87">
                  <c:v>-2.3642372797514585E-3</c:v>
                </c:pt>
                <c:pt idx="88">
                  <c:v>-2.3608860189450742E-3</c:v>
                </c:pt>
                <c:pt idx="89">
                  <c:v>-2.3562970600665462E-3</c:v>
                </c:pt>
                <c:pt idx="90">
                  <c:v>-2.3505616327868929E-3</c:v>
                </c:pt>
                <c:pt idx="91">
                  <c:v>-2.3437655508233525E-3</c:v>
                </c:pt>
                <c:pt idx="92">
                  <c:v>-2.3359894794195398E-3</c:v>
                </c:pt>
                <c:pt idx="93">
                  <c:v>-2.3273091975781483E-3</c:v>
                </c:pt>
                <c:pt idx="94">
                  <c:v>-2.3177958536732737E-3</c:v>
                </c:pt>
                <c:pt idx="95">
                  <c:v>-2.30751621316614E-3</c:v>
                </c:pt>
                <c:pt idx="96">
                  <c:v>-2.2965328977906686E-3</c:v>
                </c:pt>
                <c:pt idx="97">
                  <c:v>-2.2849046155031987E-3</c:v>
                </c:pt>
                <c:pt idx="98">
                  <c:v>-2.2726863806500162E-3</c:v>
                </c:pt>
                <c:pt idx="99">
                  <c:v>-2.2599297249591989E-3</c:v>
                </c:pt>
                <c:pt idx="100">
                  <c:v>-2.2466828980034197E-3</c:v>
                </c:pt>
              </c:numCache>
            </c:numRef>
          </c:yVal>
          <c:smooth val="0"/>
          <c:extLst>
            <c:ext xmlns:c16="http://schemas.microsoft.com/office/drawing/2014/chart" uri="{C3380CC4-5D6E-409C-BE32-E72D297353CC}">
              <c16:uniqueId val="{00000001-D699-4CF5-B0BF-BFA10D7827CA}"/>
            </c:ext>
          </c:extLst>
        </c:ser>
        <c:dLbls>
          <c:showLegendKey val="0"/>
          <c:showVal val="0"/>
          <c:showCatName val="0"/>
          <c:showSerName val="0"/>
          <c:showPercent val="0"/>
          <c:showBubbleSize val="0"/>
        </c:dLbls>
        <c:axId val="3"/>
        <c:axId val="4"/>
      </c:scatterChart>
      <c:valAx>
        <c:axId val="31118273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Frequency (GHz)</a:t>
                </a:r>
              </a:p>
            </c:rich>
          </c:tx>
          <c:layout>
            <c:manualLayout>
              <c:xMode val="edge"/>
              <c:yMode val="edge"/>
              <c:x val="0.35504885993485347"/>
              <c:y val="0.854452054794520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At val="-1000000"/>
        <c:crossBetween val="midCat"/>
      </c:val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S11 magnitude (dB)</a:t>
                </a:r>
              </a:p>
            </c:rich>
          </c:tx>
          <c:layout>
            <c:manualLayout>
              <c:xMode val="edge"/>
              <c:yMode val="edge"/>
              <c:x val="1.954397394136808E-2"/>
              <c:y val="0.296232876712328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11182736"/>
        <c:crosses val="autoZero"/>
        <c:crossBetween val="midCat"/>
      </c:valAx>
      <c:valAx>
        <c:axId val="3"/>
        <c:scaling>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scaling>
        <c:delete val="0"/>
        <c:axPos val="r"/>
        <c:title>
          <c:tx>
            <c:rich>
              <a:bodyPr/>
              <a:lstStyle/>
              <a:p>
                <a:pPr>
                  <a:defRPr sz="1200" b="1" i="0" u="none" strike="noStrike" baseline="0">
                    <a:solidFill>
                      <a:srgbClr val="000000"/>
                    </a:solidFill>
                    <a:latin typeface="Arial"/>
                    <a:ea typeface="Arial"/>
                    <a:cs typeface="Arial"/>
                  </a:defRPr>
                </a:pPr>
                <a:r>
                  <a:rPr lang="en-US"/>
                  <a:t>S21 magnitude (dB)</a:t>
                </a:r>
              </a:p>
            </c:rich>
          </c:tx>
          <c:layout>
            <c:manualLayout>
              <c:xMode val="edge"/>
              <c:yMode val="edge"/>
              <c:x val="0.92182410423452776"/>
              <c:y val="0.2962328767123287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
        <c:crosses val="max"/>
        <c:crossBetween val="midCat"/>
      </c:valAx>
      <c:spPr>
        <a:noFill/>
        <a:ln w="12700">
          <a:solidFill>
            <a:srgbClr val="808080"/>
          </a:solidFill>
          <a:prstDash val="solid"/>
        </a:ln>
      </c:spPr>
    </c:plotArea>
    <c:legend>
      <c:legendPos val="b"/>
      <c:layout>
        <c:manualLayout>
          <c:xMode val="edge"/>
          <c:yMode val="edge"/>
          <c:x val="0.35667752442996747"/>
          <c:y val="0.94006849315068508"/>
          <c:w val="0.26872964169381108"/>
          <c:h val="5.4794520547945209E-2"/>
        </c:manualLayout>
      </c:layout>
      <c:overlay val="0"/>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200" b="1"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Lumped element LPF ideal response</a:t>
            </a:r>
          </a:p>
        </c:rich>
      </c:tx>
      <c:layout>
        <c:manualLayout>
          <c:xMode val="edge"/>
          <c:yMode val="edge"/>
          <c:x val="0.21661237785016291"/>
          <c:y val="2.0547945205479454E-2"/>
        </c:manualLayout>
      </c:layout>
      <c:overlay val="0"/>
      <c:spPr>
        <a:noFill/>
        <a:ln w="25400">
          <a:noFill/>
        </a:ln>
      </c:spPr>
    </c:title>
    <c:autoTitleDeleted val="0"/>
    <c:plotArea>
      <c:layout>
        <c:manualLayout>
          <c:layoutTarget val="inner"/>
          <c:xMode val="edge"/>
          <c:yMode val="edge"/>
          <c:x val="0.15472312703583063"/>
          <c:y val="0.15068493150684931"/>
          <c:w val="0.69055374592833874"/>
          <c:h val="0.62157534246575341"/>
        </c:manualLayout>
      </c:layout>
      <c:scatterChart>
        <c:scatterStyle val="lineMarker"/>
        <c:varyColors val="0"/>
        <c:ser>
          <c:idx val="0"/>
          <c:order val="0"/>
          <c:tx>
            <c:v>S11</c:v>
          </c:tx>
          <c:spPr>
            <a:ln w="38100">
              <a:solidFill>
                <a:srgbClr val="000080"/>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Calcs!$V$13:$V$113</c:f>
              <c:numCache>
                <c:formatCode>General</c:formatCode>
                <c:ptCount val="101"/>
                <c:pt idx="0">
                  <c:v>-38.676491776217333</c:v>
                </c:pt>
                <c:pt idx="1">
                  <c:v>-37.996405519139188</c:v>
                </c:pt>
                <c:pt idx="2">
                  <c:v>-37.382244233639213</c:v>
                </c:pt>
                <c:pt idx="3">
                  <c:v>-36.825427838060321</c:v>
                </c:pt>
                <c:pt idx="4">
                  <c:v>-36.319193104804377</c:v>
                </c:pt>
                <c:pt idx="5">
                  <c:v>-35.858133413486577</c:v>
                </c:pt>
                <c:pt idx="6">
                  <c:v>-35.437878004383087</c:v>
                </c:pt>
                <c:pt idx="7">
                  <c:v>-35.054863201362153</c:v>
                </c:pt>
                <c:pt idx="8">
                  <c:v>-34.706166012439098</c:v>
                </c:pt>
                <c:pt idx="9">
                  <c:v>-34.389381122696506</c:v>
                </c:pt>
                <c:pt idx="10">
                  <c:v>-34.102528779549857</c:v>
                </c:pt>
                <c:pt idx="11">
                  <c:v>-33.843985155709092</c:v>
                </c:pt>
                <c:pt idx="12">
                  <c:v>-33.612429419389898</c:v>
                </c:pt>
                <c:pt idx="13">
                  <c:v>-33.406803496607623</c:v>
                </c:pt>
                <c:pt idx="14">
                  <c:v>-33.226281704714829</c:v>
                </c:pt>
                <c:pt idx="15">
                  <c:v>-33.070248270179768</c:v>
                </c:pt>
                <c:pt idx="16">
                  <c:v>-32.938281342973767</c:v>
                </c:pt>
                <c:pt idx="17">
                  <c:v>-32.830142566471622</c:v>
                </c:pt>
                <c:pt idx="18">
                  <c:v>-32.745771610418174</c:v>
                </c:pt>
                <c:pt idx="19">
                  <c:v>-32.685285364121476</c:v>
                </c:pt>
                <c:pt idx="20">
                  <c:v>-32.648981747320505</c:v>
                </c:pt>
                <c:pt idx="21">
                  <c:v>-32.637348352392955</c:v>
                </c:pt>
                <c:pt idx="22">
                  <c:v>-32.65107640840997</c:v>
                </c:pt>
                <c:pt idx="23">
                  <c:v>-32.691080882746249</c:v>
                </c:pt>
                <c:pt idx="24">
                  <c:v>-32.758527944715318</c:v>
                </c:pt>
                <c:pt idx="25">
                  <c:v>-32.854871556638699</c:v>
                </c:pt>
                <c:pt idx="26">
                  <c:v>-32.981901702068484</c:v>
                </c:pt>
                <c:pt idx="27">
                  <c:v>-33.141807817239602</c:v>
                </c:pt>
                <c:pt idx="28">
                  <c:v>-33.337262531397947</c:v>
                </c:pt>
                <c:pt idx="29">
                  <c:v>-33.57153312190475</c:v>
                </c:pt>
                <c:pt idx="30">
                  <c:v>-33.848631613631859</c:v>
                </c:pt>
                <c:pt idx="31">
                  <c:v>-34.173519993975226</c:v>
                </c:pt>
                <c:pt idx="32">
                  <c:v>-34.552395985521571</c:v>
                </c:pt>
                <c:pt idx="33">
                  <c:v>-34.993099814734407</c:v>
                </c:pt>
                <c:pt idx="34">
                  <c:v>-35.505708418947307</c:v>
                </c:pt>
                <c:pt idx="35">
                  <c:v>-36.103430569161759</c:v>
                </c:pt>
                <c:pt idx="36">
                  <c:v>-36.804005769591789</c:v>
                </c:pt>
                <c:pt idx="37">
                  <c:v>-37.63198993072902</c:v>
                </c:pt>
                <c:pt idx="38">
                  <c:v>-38.62270063833067</c:v>
                </c:pt>
                <c:pt idx="39">
                  <c:v>-39.829516472082759</c:v>
                </c:pt>
                <c:pt idx="40">
                  <c:v>-41.338665527689933</c:v>
                </c:pt>
                <c:pt idx="41">
                  <c:v>-43.303164263177379</c:v>
                </c:pt>
                <c:pt idx="42">
                  <c:v>-46.036447078667095</c:v>
                </c:pt>
                <c:pt idx="43">
                  <c:v>-50.364378154296475</c:v>
                </c:pt>
                <c:pt idx="44">
                  <c:v>-60.364111412437467</c:v>
                </c:pt>
                <c:pt idx="45">
                  <c:v>-58.191585245439192</c:v>
                </c:pt>
                <c:pt idx="46">
                  <c:v>-49.017599803835814</c:v>
                </c:pt>
                <c:pt idx="47">
                  <c:v>-44.478179244090505</c:v>
                </c:pt>
                <c:pt idx="48">
                  <c:v>-41.385617059163295</c:v>
                </c:pt>
                <c:pt idx="49">
                  <c:v>-39.012035782328034</c:v>
                </c:pt>
                <c:pt idx="50">
                  <c:v>-37.070540339739246</c:v>
                </c:pt>
                <c:pt idx="51">
                  <c:v>-35.418179416942429</c:v>
                </c:pt>
                <c:pt idx="52">
                  <c:v>-33.973297490587683</c:v>
                </c:pt>
                <c:pt idx="53">
                  <c:v>-32.684823805762719</c:v>
                </c:pt>
                <c:pt idx="54">
                  <c:v>-31.518672151790138</c:v>
                </c:pt>
                <c:pt idx="55">
                  <c:v>-30.450950122244208</c:v>
                </c:pt>
                <c:pt idx="56">
                  <c:v>-29.464256433188879</c:v>
                </c:pt>
                <c:pt idx="57">
                  <c:v>-28.545520752244222</c:v>
                </c:pt>
                <c:pt idx="58">
                  <c:v>-27.684673863972463</c:v>
                </c:pt>
                <c:pt idx="59">
                  <c:v>-26.873792347934252</c:v>
                </c:pt>
                <c:pt idx="60">
                  <c:v>-26.106528043076736</c:v>
                </c:pt>
                <c:pt idx="61">
                  <c:v>-25.377715572583032</c:v>
                </c:pt>
                <c:pt idx="62">
                  <c:v>-24.683095135713149</c:v>
                </c:pt>
                <c:pt idx="63">
                  <c:v>-24.019112180706273</c:v>
                </c:pt>
                <c:pt idx="64">
                  <c:v>-23.382769705905599</c:v>
                </c:pt>
                <c:pt idx="65">
                  <c:v>-22.771517418337751</c:v>
                </c:pt>
                <c:pt idx="66">
                  <c:v>-22.18316723143635</c:v>
                </c:pt>
                <c:pt idx="67">
                  <c:v>-21.615827927242016</c:v>
                </c:pt>
                <c:pt idx="68">
                  <c:v>-21.067853989833111</c:v>
                </c:pt>
                <c:pt idx="69">
                  <c:v>-20.53780507157331</c:v>
                </c:pt>
                <c:pt idx="70">
                  <c:v>-20.024413543412773</c:v>
                </c:pt>
                <c:pt idx="71">
                  <c:v>-19.526558265869042</c:v>
                </c:pt>
                <c:pt idx="72">
                  <c:v>-19.043243199814324</c:v>
                </c:pt>
                <c:pt idx="73">
                  <c:v>-18.573579820947398</c:v>
                </c:pt>
                <c:pt idx="74">
                  <c:v>-18.116772551571366</c:v>
                </c:pt>
                <c:pt idx="75">
                  <c:v>-17.672106606510951</c:v>
                </c:pt>
                <c:pt idx="76">
                  <c:v>-17.23893778596296</c:v>
                </c:pt>
                <c:pt idx="77">
                  <c:v>-16.816683850105022</c:v>
                </c:pt>
                <c:pt idx="78">
                  <c:v>-16.404817187586797</c:v>
                </c:pt>
                <c:pt idx="79">
                  <c:v>-16.002858549180431</c:v>
                </c:pt>
                <c:pt idx="80">
                  <c:v>-15.610371663497473</c:v>
                </c:pt>
                <c:pt idx="81">
                  <c:v>-15.226958587206283</c:v>
                </c:pt>
                <c:pt idx="82">
                  <c:v>-14.852255670025931</c:v>
                </c:pt>
                <c:pt idx="83">
                  <c:v>-14.485930036773564</c:v>
                </c:pt>
                <c:pt idx="84">
                  <c:v>-14.127676506246551</c:v>
                </c:pt>
                <c:pt idx="85">
                  <c:v>-13.777214880722717</c:v>
                </c:pt>
                <c:pt idx="86">
                  <c:v>-13.434287551160775</c:v>
                </c:pt>
                <c:pt idx="87">
                  <c:v>-13.098657372329228</c:v>
                </c:pt>
                <c:pt idx="88">
                  <c:v>-12.770105769552815</c:v>
                </c:pt>
                <c:pt idx="89">
                  <c:v>-12.448431044885922</c:v>
                </c:pt>
                <c:pt idx="90">
                  <c:v>-12.133446855559173</c:v>
                </c:pt>
                <c:pt idx="91">
                  <c:v>-11.824980841728522</c:v>
                </c:pt>
                <c:pt idx="92">
                  <c:v>-11.522873384030417</c:v>
                </c:pt>
                <c:pt idx="93">
                  <c:v>-11.226976474361374</c:v>
                </c:pt>
                <c:pt idx="94">
                  <c:v>-10.93715268574975</c:v>
                </c:pt>
                <c:pt idx="95">
                  <c:v>-10.653274229251291</c:v>
                </c:pt>
                <c:pt idx="96">
                  <c:v>-10.375222087560827</c:v>
                </c:pt>
                <c:pt idx="97">
                  <c:v>-10.102885216524289</c:v>
                </c:pt>
                <c:pt idx="98">
                  <c:v>-9.8361598070168128</c:v>
                </c:pt>
                <c:pt idx="99">
                  <c:v>-9.5749486007473994</c:v>
                </c:pt>
                <c:pt idx="100">
                  <c:v>-9.3191602544986498</c:v>
                </c:pt>
              </c:numCache>
            </c:numRef>
          </c:yVal>
          <c:smooth val="0"/>
          <c:extLst>
            <c:ext xmlns:c16="http://schemas.microsoft.com/office/drawing/2014/chart" uri="{C3380CC4-5D6E-409C-BE32-E72D297353CC}">
              <c16:uniqueId val="{00000000-0F8D-4532-8CC8-1C9DC4941BA7}"/>
            </c:ext>
          </c:extLst>
        </c:ser>
        <c:dLbls>
          <c:showLegendKey val="0"/>
          <c:showVal val="0"/>
          <c:showCatName val="0"/>
          <c:showSerName val="0"/>
          <c:showPercent val="0"/>
          <c:showBubbleSize val="0"/>
        </c:dLbls>
        <c:axId val="311335208"/>
        <c:axId val="1"/>
      </c:scatterChart>
      <c:scatterChart>
        <c:scatterStyle val="lineMarker"/>
        <c:varyColors val="0"/>
        <c:ser>
          <c:idx val="1"/>
          <c:order val="1"/>
          <c:tx>
            <c:v>S21</c:v>
          </c:tx>
          <c:spPr>
            <a:ln w="38100">
              <a:solidFill>
                <a:srgbClr val="FF00FF"/>
              </a:solidFill>
              <a:prstDash val="solid"/>
            </a:ln>
          </c:spPr>
          <c:marker>
            <c:symbol val="none"/>
          </c:marker>
          <c:xVal>
            <c:numRef>
              <c:f>Calcs!$C$13:$C$113</c:f>
              <c:numCache>
                <c:formatCode>General</c:formatCode>
                <c:ptCount val="101"/>
                <c:pt idx="0">
                  <c:v>0.1</c:v>
                </c:pt>
                <c:pt idx="1">
                  <c:v>0.10900000000000001</c:v>
                </c:pt>
                <c:pt idx="2">
                  <c:v>0.11800000000000002</c:v>
                </c:pt>
                <c:pt idx="3">
                  <c:v>0.12700000000000003</c:v>
                </c:pt>
                <c:pt idx="4">
                  <c:v>0.13600000000000004</c:v>
                </c:pt>
                <c:pt idx="5">
                  <c:v>0.14500000000000005</c:v>
                </c:pt>
                <c:pt idx="6">
                  <c:v>0.15400000000000005</c:v>
                </c:pt>
                <c:pt idx="7">
                  <c:v>0.16300000000000006</c:v>
                </c:pt>
                <c:pt idx="8">
                  <c:v>0.17200000000000007</c:v>
                </c:pt>
                <c:pt idx="9">
                  <c:v>0.18100000000000008</c:v>
                </c:pt>
                <c:pt idx="10">
                  <c:v>0.19000000000000009</c:v>
                </c:pt>
                <c:pt idx="11">
                  <c:v>0.19900000000000009</c:v>
                </c:pt>
                <c:pt idx="12">
                  <c:v>0.2080000000000001</c:v>
                </c:pt>
                <c:pt idx="13">
                  <c:v>0.21700000000000011</c:v>
                </c:pt>
                <c:pt idx="14">
                  <c:v>0.22600000000000012</c:v>
                </c:pt>
                <c:pt idx="15">
                  <c:v>0.23500000000000013</c:v>
                </c:pt>
                <c:pt idx="16">
                  <c:v>0.24400000000000013</c:v>
                </c:pt>
                <c:pt idx="17">
                  <c:v>0.25300000000000011</c:v>
                </c:pt>
                <c:pt idx="18">
                  <c:v>0.26200000000000012</c:v>
                </c:pt>
                <c:pt idx="19">
                  <c:v>0.27100000000000013</c:v>
                </c:pt>
                <c:pt idx="20">
                  <c:v>0.28000000000000014</c:v>
                </c:pt>
                <c:pt idx="21">
                  <c:v>0.28900000000000015</c:v>
                </c:pt>
                <c:pt idx="22">
                  <c:v>0.29800000000000015</c:v>
                </c:pt>
                <c:pt idx="23">
                  <c:v>0.30700000000000016</c:v>
                </c:pt>
                <c:pt idx="24">
                  <c:v>0.31600000000000017</c:v>
                </c:pt>
                <c:pt idx="25">
                  <c:v>0.32500000000000018</c:v>
                </c:pt>
                <c:pt idx="26">
                  <c:v>0.33400000000000019</c:v>
                </c:pt>
                <c:pt idx="27">
                  <c:v>0.34300000000000019</c:v>
                </c:pt>
                <c:pt idx="28">
                  <c:v>0.3520000000000002</c:v>
                </c:pt>
                <c:pt idx="29">
                  <c:v>0.36100000000000021</c:v>
                </c:pt>
                <c:pt idx="30">
                  <c:v>0.37000000000000022</c:v>
                </c:pt>
                <c:pt idx="31">
                  <c:v>0.37900000000000023</c:v>
                </c:pt>
                <c:pt idx="32">
                  <c:v>0.38800000000000023</c:v>
                </c:pt>
                <c:pt idx="33">
                  <c:v>0.39700000000000024</c:v>
                </c:pt>
                <c:pt idx="34">
                  <c:v>0.40600000000000025</c:v>
                </c:pt>
                <c:pt idx="35">
                  <c:v>0.41500000000000026</c:v>
                </c:pt>
                <c:pt idx="36">
                  <c:v>0.42400000000000027</c:v>
                </c:pt>
                <c:pt idx="37">
                  <c:v>0.43300000000000027</c:v>
                </c:pt>
                <c:pt idx="38">
                  <c:v>0.44200000000000028</c:v>
                </c:pt>
                <c:pt idx="39">
                  <c:v>0.45100000000000029</c:v>
                </c:pt>
                <c:pt idx="40">
                  <c:v>0.4600000000000003</c:v>
                </c:pt>
                <c:pt idx="41">
                  <c:v>0.46900000000000031</c:v>
                </c:pt>
                <c:pt idx="42">
                  <c:v>0.47800000000000031</c:v>
                </c:pt>
                <c:pt idx="43">
                  <c:v>0.48700000000000032</c:v>
                </c:pt>
                <c:pt idx="44">
                  <c:v>0.49600000000000033</c:v>
                </c:pt>
                <c:pt idx="45">
                  <c:v>0.50500000000000034</c:v>
                </c:pt>
                <c:pt idx="46">
                  <c:v>0.51400000000000035</c:v>
                </c:pt>
                <c:pt idx="47">
                  <c:v>0.52300000000000035</c:v>
                </c:pt>
                <c:pt idx="48">
                  <c:v>0.53200000000000036</c:v>
                </c:pt>
                <c:pt idx="49">
                  <c:v>0.54100000000000037</c:v>
                </c:pt>
                <c:pt idx="50">
                  <c:v>0.55000000000000038</c:v>
                </c:pt>
                <c:pt idx="51">
                  <c:v>0.55900000000000039</c:v>
                </c:pt>
                <c:pt idx="52">
                  <c:v>0.56800000000000039</c:v>
                </c:pt>
                <c:pt idx="53">
                  <c:v>0.5770000000000004</c:v>
                </c:pt>
                <c:pt idx="54">
                  <c:v>0.58600000000000041</c:v>
                </c:pt>
                <c:pt idx="55">
                  <c:v>0.59500000000000042</c:v>
                </c:pt>
                <c:pt idx="56">
                  <c:v>0.60400000000000043</c:v>
                </c:pt>
                <c:pt idx="57">
                  <c:v>0.61300000000000043</c:v>
                </c:pt>
                <c:pt idx="58">
                  <c:v>0.62200000000000044</c:v>
                </c:pt>
                <c:pt idx="59">
                  <c:v>0.63100000000000045</c:v>
                </c:pt>
                <c:pt idx="60">
                  <c:v>0.64000000000000046</c:v>
                </c:pt>
                <c:pt idx="61">
                  <c:v>0.64900000000000047</c:v>
                </c:pt>
                <c:pt idx="62">
                  <c:v>0.65800000000000047</c:v>
                </c:pt>
                <c:pt idx="63">
                  <c:v>0.66700000000000048</c:v>
                </c:pt>
                <c:pt idx="64">
                  <c:v>0.67600000000000049</c:v>
                </c:pt>
                <c:pt idx="65">
                  <c:v>0.6850000000000005</c:v>
                </c:pt>
                <c:pt idx="66">
                  <c:v>0.69400000000000051</c:v>
                </c:pt>
                <c:pt idx="67">
                  <c:v>0.70300000000000051</c:v>
                </c:pt>
                <c:pt idx="68">
                  <c:v>0.71200000000000052</c:v>
                </c:pt>
                <c:pt idx="69">
                  <c:v>0.72100000000000053</c:v>
                </c:pt>
                <c:pt idx="70">
                  <c:v>0.73000000000000054</c:v>
                </c:pt>
                <c:pt idx="71">
                  <c:v>0.73900000000000055</c:v>
                </c:pt>
                <c:pt idx="72">
                  <c:v>0.74800000000000055</c:v>
                </c:pt>
                <c:pt idx="73">
                  <c:v>0.75700000000000056</c:v>
                </c:pt>
                <c:pt idx="74">
                  <c:v>0.76600000000000057</c:v>
                </c:pt>
                <c:pt idx="75">
                  <c:v>0.77500000000000058</c:v>
                </c:pt>
                <c:pt idx="76">
                  <c:v>0.78400000000000059</c:v>
                </c:pt>
                <c:pt idx="77">
                  <c:v>0.79300000000000059</c:v>
                </c:pt>
                <c:pt idx="78">
                  <c:v>0.8020000000000006</c:v>
                </c:pt>
                <c:pt idx="79">
                  <c:v>0.81100000000000061</c:v>
                </c:pt>
                <c:pt idx="80">
                  <c:v>0.82000000000000062</c:v>
                </c:pt>
                <c:pt idx="81">
                  <c:v>0.82900000000000063</c:v>
                </c:pt>
                <c:pt idx="82">
                  <c:v>0.83800000000000063</c:v>
                </c:pt>
                <c:pt idx="83">
                  <c:v>0.84700000000000064</c:v>
                </c:pt>
                <c:pt idx="84">
                  <c:v>0.85600000000000065</c:v>
                </c:pt>
                <c:pt idx="85">
                  <c:v>0.86500000000000066</c:v>
                </c:pt>
                <c:pt idx="86">
                  <c:v>0.87400000000000067</c:v>
                </c:pt>
                <c:pt idx="87">
                  <c:v>0.88300000000000067</c:v>
                </c:pt>
                <c:pt idx="88">
                  <c:v>0.89200000000000068</c:v>
                </c:pt>
                <c:pt idx="89">
                  <c:v>0.90100000000000069</c:v>
                </c:pt>
                <c:pt idx="90">
                  <c:v>0.9100000000000007</c:v>
                </c:pt>
                <c:pt idx="91">
                  <c:v>0.91900000000000071</c:v>
                </c:pt>
                <c:pt idx="92">
                  <c:v>0.92800000000000071</c:v>
                </c:pt>
                <c:pt idx="93">
                  <c:v>0.93700000000000072</c:v>
                </c:pt>
                <c:pt idx="94">
                  <c:v>0.94600000000000073</c:v>
                </c:pt>
                <c:pt idx="95">
                  <c:v>0.95500000000000074</c:v>
                </c:pt>
                <c:pt idx="96">
                  <c:v>0.96400000000000075</c:v>
                </c:pt>
                <c:pt idx="97">
                  <c:v>0.97300000000000075</c:v>
                </c:pt>
                <c:pt idx="98">
                  <c:v>0.98200000000000076</c:v>
                </c:pt>
                <c:pt idx="99">
                  <c:v>0.99100000000000077</c:v>
                </c:pt>
                <c:pt idx="100">
                  <c:v>1.0000000000000007</c:v>
                </c:pt>
              </c:numCache>
            </c:numRef>
          </c:xVal>
          <c:yVal>
            <c:numRef>
              <c:f>Calcs!$AA$13:$AA$113</c:f>
              <c:numCache>
                <c:formatCode>General</c:formatCode>
                <c:ptCount val="101"/>
                <c:pt idx="0">
                  <c:v>-5.8906685456759471E-4</c:v>
                </c:pt>
                <c:pt idx="1">
                  <c:v>-6.8893493160506879E-4</c:v>
                </c:pt>
                <c:pt idx="2">
                  <c:v>-7.9359617721292731E-4</c:v>
                </c:pt>
                <c:pt idx="3">
                  <c:v>-9.0216637234797334E-4</c:v>
                </c:pt>
                <c:pt idx="4">
                  <c:v>-1.0137145628955927E-3</c:v>
                </c:pt>
                <c:pt idx="5">
                  <c:v>-1.1272683981481768E-3</c:v>
                </c:pt>
                <c:pt idx="6">
                  <c:v>-1.2418198579604162E-3</c:v>
                </c:pt>
                <c:pt idx="7">
                  <c:v>-1.3563313683925113E-3</c:v>
                </c:pt>
                <c:pt idx="8">
                  <c:v>-1.4697423050878298E-3</c:v>
                </c:pt>
                <c:pt idx="9">
                  <c:v>-1.580975884425094E-3</c:v>
                </c:pt>
                <c:pt idx="10">
                  <c:v>-1.6889464420128473E-3</c:v>
                </c:pt>
                <c:pt idx="11">
                  <c:v>-1.7925670987460839E-3</c:v>
                </c:pt>
                <c:pt idx="12">
                  <c:v>-1.8907578136839655E-3</c:v>
                </c:pt>
                <c:pt idx="13">
                  <c:v>-1.9824538248786371E-3</c:v>
                </c:pt>
                <c:pt idx="14">
                  <c:v>-2.066614477375535E-3</c:v>
                </c:pt>
                <c:pt idx="15">
                  <c:v>-2.142232439619896E-3</c:v>
                </c:pt>
                <c:pt idx="16">
                  <c:v>-2.2083433078557194E-3</c:v>
                </c:pt>
                <c:pt idx="17">
                  <c:v>-2.2640356002205384E-3</c:v>
                </c:pt>
                <c:pt idx="18">
                  <c:v>-2.3084611402345873E-3</c:v>
                </c:pt>
                <c:pt idx="19">
                  <c:v>-2.3408458314586921E-3</c:v>
                </c:pt>
                <c:pt idx="20">
                  <c:v>-2.3605008234135389E-3</c:v>
                </c:pt>
                <c:pt idx="21">
                  <c:v>-2.3668340709512908E-3</c:v>
                </c:pt>
                <c:pt idx="22">
                  <c:v>-2.3593622871857655E-3</c:v>
                </c:pt>
                <c:pt idx="23">
                  <c:v>-2.3377232918707002E-3</c:v>
                </c:pt>
                <c:pt idx="24">
                  <c:v>-2.3016887562069201E-3</c:v>
                </c:pt>
                <c:pt idx="25">
                  <c:v>-2.2511773455360174E-3</c:v>
                </c:pt>
                <c:pt idx="26">
                  <c:v>-2.1862682606694633E-3</c:v>
                </c:pt>
                <c:pt idx="27">
                  <c:v>-2.1072151793545789E-3</c:v>
                </c:pt>
                <c:pt idx="28">
                  <c:v>-2.0144605984712188E-3</c:v>
                </c:pt>
                <c:pt idx="29">
                  <c:v>-1.9086505779239995E-3</c:v>
                </c:pt>
                <c:pt idx="30">
                  <c:v>-1.790649885801952E-3</c:v>
                </c:pt>
                <c:pt idx="31">
                  <c:v>-1.6615575459923986E-3</c:v>
                </c:pt>
                <c:pt idx="32">
                  <c:v>-1.5227227863571474E-3</c:v>
                </c:pt>
                <c:pt idx="33">
                  <c:v>-1.3757613869177388E-3</c:v>
                </c:pt>
                <c:pt idx="34">
                  <c:v>-1.2225724264023118E-3</c:v>
                </c:pt>
                <c:pt idx="35">
                  <c:v>-1.0653554233635023E-3</c:v>
                </c:pt>
                <c:pt idx="36">
                  <c:v>-9.0662786934415387E-4</c:v>
                </c:pt>
                <c:pt idx="37">
                  <c:v>-7.4924314788355384E-4</c:v>
                </c:pt>
                <c:pt idx="38">
                  <c:v>-5.9640883397272799E-4</c:v>
                </c:pt>
                <c:pt idx="39">
                  <c:v>-4.5170536538569571E-4</c:v>
                </c:pt>
                <c:pt idx="40">
                  <c:v>-3.1910507683637936E-4</c:v>
                </c:pt>
                <c:pt idx="41">
                  <c:v>-2.029915849368486E-4</c:v>
                </c:pt>
                <c:pt idx="42">
                  <c:v>-1.0817951062039224E-4</c:v>
                </c:pt>
                <c:pt idx="43">
                  <c:v>-3.9934522215877028E-5</c:v>
                </c:pt>
                <c:pt idx="44">
                  <c:v>-3.9936809929436066E-6</c:v>
                </c:pt>
                <c:pt idx="45">
                  <c:v>-6.5860665560813657E-6</c:v>
                </c:pt>
                <c:pt idx="46">
                  <c:v>-5.4453657280685698E-5</c:v>
                </c:pt>
                <c:pt idx="47">
                  <c:v>-1.5487243635331141E-4</c:v>
                </c:pt>
                <c:pt idx="48">
                  <c:v>-3.1567369152821938E-4</c:v>
                </c:pt>
                <c:pt idx="49">
                  <c:v>-5.4526547004147999E-4</c:v>
                </c:pt>
                <c:pt idx="50">
                  <c:v>-8.5265414834474014E-4</c:v>
                </c:pt>
                <c:pt idx="51">
                  <c:v>-1.2474660682630656E-3</c:v>
                </c:pt>
                <c:pt idx="52">
                  <c:v>-1.7399691883667884E-3</c:v>
                </c:pt>
                <c:pt idx="53">
                  <c:v>-2.3410946915511949E-3</c:v>
                </c:pt>
                <c:pt idx="54">
                  <c:v>-3.0624584848162944E-3</c:v>
                </c:pt>
                <c:pt idx="55">
                  <c:v>-3.9163825197893742E-3</c:v>
                </c:pt>
                <c:pt idx="56">
                  <c:v>-4.9159158557284914E-3</c:v>
                </c:pt>
                <c:pt idx="57">
                  <c:v>-6.0748553800330169E-3</c:v>
                </c:pt>
                <c:pt idx="58">
                  <c:v>-7.4077660915778882E-3</c:v>
                </c:pt>
                <c:pt idx="59">
                  <c:v>-8.930000846164958E-3</c:v>
                </c:pt>
                <c:pt idx="60">
                  <c:v>-1.0657719453592011E-2</c:v>
                </c:pt>
                <c:pt idx="61">
                  <c:v>-1.2607907006532146E-2</c:v>
                </c:pt>
                <c:pt idx="62">
                  <c:v>-1.479839131401546E-2</c:v>
                </c:pt>
                <c:pt idx="63">
                  <c:v>-1.7247859301276394E-2</c:v>
                </c:pt>
                <c:pt idx="64">
                  <c:v>-1.9975872228698999E-2</c:v>
                </c:pt>
                <c:pt idx="65">
                  <c:v>-2.300287957388588E-2</c:v>
                </c:pt>
                <c:pt idx="66">
                  <c:v>-2.6350231409932305E-2</c:v>
                </c:pt>
                <c:pt idx="67">
                  <c:v>-3.0040189104593388E-2</c:v>
                </c:pt>
                <c:pt idx="68">
                  <c:v>-3.4095934155335898E-2</c:v>
                </c:pt>
                <c:pt idx="69">
                  <c:v>-3.8541574966602571E-2</c:v>
                </c:pt>
                <c:pt idx="70">
                  <c:v>-4.3402151366632127E-2</c:v>
                </c:pt>
                <c:pt idx="71">
                  <c:v>-4.8703636654631031E-2</c:v>
                </c:pt>
                <c:pt idx="72">
                  <c:v>-5.4472936961090651E-2</c:v>
                </c:pt>
                <c:pt idx="73">
                  <c:v>-6.0737887698654444E-2</c:v>
                </c:pt>
                <c:pt idx="74">
                  <c:v>-6.7527246876424335E-2</c:v>
                </c:pt>
                <c:pt idx="75">
                  <c:v>-7.4870685046847865E-2</c:v>
                </c:pt>
                <c:pt idx="76">
                  <c:v>-8.2798771654187087E-2</c:v>
                </c:pt>
                <c:pt idx="77">
                  <c:v>-9.1342957551958801E-2</c:v>
                </c:pt>
                <c:pt idx="78">
                  <c:v>-0.10053555346140983</c:v>
                </c:pt>
                <c:pt idx="79">
                  <c:v>-0.11040970414688198</c:v>
                </c:pt>
                <c:pt idx="80">
                  <c:v>-0.12099935809186445</c:v>
                </c:pt>
                <c:pt idx="81">
                  <c:v>-0.13233923247089532</c:v>
                </c:pt>
                <c:pt idx="82">
                  <c:v>-0.14446477322546722</c:v>
                </c:pt>
                <c:pt idx="83">
                  <c:v>-0.15741211006979436</c:v>
                </c:pt>
                <c:pt idx="84">
                  <c:v>-0.17121800627294437</c:v>
                </c:pt>
                <c:pt idx="85">
                  <c:v>-0.1859198030889469</c:v>
                </c:pt>
                <c:pt idx="86">
                  <c:v>-0.20155535873407401</c:v>
                </c:pt>
                <c:pt idx="87">
                  <c:v>-0.21816298184414609</c:v>
                </c:pt>
                <c:pt idx="88">
                  <c:v>-0.23578135938021588</c:v>
                </c:pt>
                <c:pt idx="89">
                  <c:v>-0.25444947899125209</c:v>
                </c:pt>
                <c:pt idx="90">
                  <c:v>-0.27420654588834847</c:v>
                </c:pt>
                <c:pt idx="91">
                  <c:v>-0.29509189433116906</c:v>
                </c:pt>
                <c:pt idx="92">
                  <c:v>-0.31714489387908773</c:v>
                </c:pt>
                <c:pt idx="93">
                  <c:v>-0.34040485061481385</c:v>
                </c:pt>
                <c:pt idx="94">
                  <c:v>-0.3649109036036442</c:v>
                </c:pt>
                <c:pt idx="95">
                  <c:v>-0.39070191691197637</c:v>
                </c:pt>
                <c:pt idx="96">
                  <c:v>-0.41781636756739959</c:v>
                </c:pt>
                <c:pt idx="97">
                  <c:v>-0.44629222990506578</c:v>
                </c:pt>
                <c:pt idx="98">
                  <c:v>-0.47616685680392729</c:v>
                </c:pt>
                <c:pt idx="99">
                  <c:v>-0.50747685837712475</c:v>
                </c:pt>
                <c:pt idx="100">
                  <c:v>-0.54025797873763404</c:v>
                </c:pt>
              </c:numCache>
            </c:numRef>
          </c:yVal>
          <c:smooth val="0"/>
          <c:extLst>
            <c:ext xmlns:c16="http://schemas.microsoft.com/office/drawing/2014/chart" uri="{C3380CC4-5D6E-409C-BE32-E72D297353CC}">
              <c16:uniqueId val="{00000001-0F8D-4532-8CC8-1C9DC4941BA7}"/>
            </c:ext>
          </c:extLst>
        </c:ser>
        <c:dLbls>
          <c:showLegendKey val="0"/>
          <c:showVal val="0"/>
          <c:showCatName val="0"/>
          <c:showSerName val="0"/>
          <c:showPercent val="0"/>
          <c:showBubbleSize val="0"/>
        </c:dLbls>
        <c:axId val="3"/>
        <c:axId val="4"/>
      </c:scatterChart>
      <c:valAx>
        <c:axId val="31133520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Frequency (GHz)</a:t>
                </a:r>
              </a:p>
            </c:rich>
          </c:tx>
          <c:layout>
            <c:manualLayout>
              <c:xMode val="edge"/>
              <c:yMode val="edge"/>
              <c:x val="0.36482084690553751"/>
              <c:y val="0.854452054794520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At val="-1000000"/>
        <c:crossBetween val="midCat"/>
      </c:val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S11 magnitude (dB)</a:t>
                </a:r>
              </a:p>
            </c:rich>
          </c:tx>
          <c:layout>
            <c:manualLayout>
              <c:xMode val="edge"/>
              <c:yMode val="edge"/>
              <c:x val="1.954397394136808E-2"/>
              <c:y val="0.296232876712328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11335208"/>
        <c:crosses val="autoZero"/>
        <c:crossBetween val="midCat"/>
      </c:valAx>
      <c:valAx>
        <c:axId val="3"/>
        <c:scaling>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scaling>
        <c:delete val="0"/>
        <c:axPos val="r"/>
        <c:title>
          <c:tx>
            <c:rich>
              <a:bodyPr/>
              <a:lstStyle/>
              <a:p>
                <a:pPr>
                  <a:defRPr sz="1200" b="1" i="0" u="none" strike="noStrike" baseline="0">
                    <a:solidFill>
                      <a:srgbClr val="000000"/>
                    </a:solidFill>
                    <a:latin typeface="Arial"/>
                    <a:ea typeface="Arial"/>
                    <a:cs typeface="Arial"/>
                  </a:defRPr>
                </a:pPr>
                <a:r>
                  <a:rPr lang="en-US"/>
                  <a:t>S21 magnitude (dB)</a:t>
                </a:r>
              </a:p>
            </c:rich>
          </c:tx>
          <c:layout>
            <c:manualLayout>
              <c:xMode val="edge"/>
              <c:yMode val="edge"/>
              <c:x val="0.92182410423452776"/>
              <c:y val="0.2962328767123287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3"/>
        <c:crosses val="max"/>
        <c:crossBetween val="midCat"/>
      </c:valAx>
      <c:spPr>
        <a:noFill/>
        <a:ln w="12700">
          <a:solidFill>
            <a:srgbClr val="808080"/>
          </a:solidFill>
          <a:prstDash val="solid"/>
        </a:ln>
      </c:spPr>
    </c:plotArea>
    <c:legend>
      <c:legendPos val="b"/>
      <c:layout>
        <c:manualLayout>
          <c:xMode val="edge"/>
          <c:yMode val="edge"/>
          <c:x val="0.36482084690553751"/>
          <c:y val="0.94006849315068508"/>
          <c:w val="0.26872964169381108"/>
          <c:h val="5.4794520547945209E-2"/>
        </c:manualLayout>
      </c:layout>
      <c:overlay val="0"/>
      <c:spPr>
        <a:solidFill>
          <a:srgbClr val="FFFFFF"/>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200" b="1"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sheetPr/>
  <sheetViews>
    <sheetView zoomScale="109" workbookViewId="0"/>
  </sheetViews>
  <pageMargins left="0.75" right="2.5" top="1" bottom="5" header="0.5" footer="0.5"/>
  <pageSetup orientation="portrait" horizontalDpi="300" verticalDpi="300"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109" workbookViewId="0"/>
  </sheetViews>
  <pageMargins left="0.75" right="2.5" top="1" bottom="5" header="0.5" footer="0.5"/>
  <pageSetup orientation="portrait" horizontalDpi="300" verticalDpi="300"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zoomScale="109" workbookViewId="0"/>
  </sheetViews>
  <pageMargins left="0.75" right="2.5" top="1" bottom="5" header="0.5" footer="0.5"/>
  <pageSetup orientation="portrait" horizontalDpi="300" verticalDpi="300" r:id="rId1"/>
  <headerFooter alignWithMargins="0"/>
  <drawing r:id="rId2"/>
</chartsheet>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121920</xdr:rowOff>
    </xdr:from>
    <xdr:to>
      <xdr:col>9</xdr:col>
      <xdr:colOff>91440</xdr:colOff>
      <xdr:row>32</xdr:row>
      <xdr:rowOff>129540</xdr:rowOff>
    </xdr:to>
    <xdr:sp macro="" textlink="">
      <xdr:nvSpPr>
        <xdr:cNvPr id="2049" name="Text Box 1"/>
        <xdr:cNvSpPr txBox="1">
          <a:spLocks noChangeArrowheads="1"/>
        </xdr:cNvSpPr>
      </xdr:nvSpPr>
      <xdr:spPr bwMode="auto">
        <a:xfrm>
          <a:off x="723900" y="624840"/>
          <a:ext cx="4853940" cy="48691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000" b="0" i="0" u="none" strike="noStrike" baseline="0">
              <a:solidFill>
                <a:srgbClr val="000000"/>
              </a:solidFill>
              <a:latin typeface="Arial"/>
              <a:cs typeface="Arial"/>
            </a:rPr>
            <a:t>HPLP_Phase_Shifter101_Rev2.xlsx</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Updated March 11, 2016</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Cleaned it up and added a multi-bit page.  The multi-bit page does not make plots, and phase shift is divided equally between high pass and low pass networks.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is now a .xlsx file (it was previously .xls)</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This spreadsheet allows you to study the behavior of lumped element phase shifters.  It sythesizes the correct lumped element values for specified phase shift (both tee and pi networks), and also plots the responses of the LPF and HPF networks, including their transmission phases (angle of S21).</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You can experiment with applying different phases in the high and low pass networks, for example a 90 degree phase shifter can be made from a 60 degree low pass and a 30 degree high pass filter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It uses ABCD parameters to compute the responses, then converts them to S-parameters.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Send your comments or improvements to Microwaves101.com.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Visit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http://microwaves101.com/encyclopedia/phaseshifters_HPLP.cfm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for more information on high-pass/low-pass phase shifter design.</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Enjoy!</a:t>
          </a:r>
        </a:p>
        <a:p>
          <a:pPr algn="l" rtl="0">
            <a:defRPr sz="1000"/>
          </a:pPr>
          <a:r>
            <a:rPr lang="en-US" sz="1000" b="0" i="0" u="none" strike="noStrike" baseline="0">
              <a:solidFill>
                <a:srgbClr val="000000"/>
              </a:solidFill>
              <a:latin typeface="Arial"/>
              <a:cs typeface="Arial"/>
            </a:rPr>
            <a:t>The Unknown Editor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213360</xdr:colOff>
      <xdr:row>3</xdr:row>
      <xdr:rowOff>0</xdr:rowOff>
    </xdr:from>
    <xdr:to>
      <xdr:col>18</xdr:col>
      <xdr:colOff>594360</xdr:colOff>
      <xdr:row>17</xdr:row>
      <xdr:rowOff>160020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99060</xdr:rowOff>
    </xdr:from>
    <xdr:to>
      <xdr:col>9</xdr:col>
      <xdr:colOff>160020</xdr:colOff>
      <xdr:row>41</xdr:row>
      <xdr:rowOff>91440</xdr:rowOff>
    </xdr:to>
    <xdr:graphicFrame macro="">
      <xdr:nvGraphicFramePr>
        <xdr:cNvPr id="307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358140</xdr:colOff>
      <xdr:row>26</xdr:row>
      <xdr:rowOff>22860</xdr:rowOff>
    </xdr:from>
    <xdr:to>
      <xdr:col>19</xdr:col>
      <xdr:colOff>121920</xdr:colOff>
      <xdr:row>41</xdr:row>
      <xdr:rowOff>7620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4676862" cy="444616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4676862" cy="444616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4676862" cy="444616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4" workbookViewId="0">
      <selection activeCell="P20" sqref="P20"/>
    </sheetView>
  </sheetViews>
  <sheetFormatPr defaultRowHeight="13.2" x14ac:dyDescent="0.25"/>
  <sheetData/>
  <phoneticPr fontId="1" type="noConversion"/>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workbookViewId="0">
      <selection activeCell="L27" sqref="L27"/>
    </sheetView>
  </sheetViews>
  <sheetFormatPr defaultRowHeight="13.2" x14ac:dyDescent="0.25"/>
  <cols>
    <col min="1" max="1" width="6.5546875" customWidth="1"/>
    <col min="2" max="3" width="7.6640625" customWidth="1"/>
    <col min="4" max="4" width="10.88671875" customWidth="1"/>
    <col min="5" max="5" width="6.6640625" customWidth="1"/>
    <col min="6" max="6" width="8" customWidth="1"/>
    <col min="7" max="9" width="6.6640625" customWidth="1"/>
    <col min="10" max="10" width="11.6640625" customWidth="1"/>
    <col min="11" max="12" width="6.6640625" customWidth="1"/>
    <col min="13" max="13" width="12" customWidth="1"/>
    <col min="14" max="14" width="6.6640625" customWidth="1"/>
    <col min="15" max="15" width="12.44140625" customWidth="1"/>
    <col min="16" max="16" width="9.44140625" customWidth="1"/>
    <col min="17" max="17" width="6.6640625" customWidth="1"/>
    <col min="18" max="18" width="10.33203125" customWidth="1"/>
    <col min="21" max="21" width="20.5546875" customWidth="1"/>
    <col min="22" max="22" width="23.44140625" customWidth="1"/>
    <col min="23" max="23" width="18.109375" customWidth="1"/>
    <col min="24" max="24" width="15.5546875" customWidth="1"/>
    <col min="27" max="27" width="28.5546875" customWidth="1"/>
    <col min="28" max="28" width="29.33203125" customWidth="1"/>
    <col min="29" max="29" width="31.6640625" customWidth="1"/>
    <col min="34" max="34" width="30" customWidth="1"/>
  </cols>
  <sheetData>
    <row r="1" spans="1:7" x14ac:dyDescent="0.25">
      <c r="A1" s="7" t="s">
        <v>60</v>
      </c>
    </row>
    <row r="2" spans="1:7" x14ac:dyDescent="0.25">
      <c r="A2" s="7" t="s">
        <v>61</v>
      </c>
    </row>
    <row r="3" spans="1:7" x14ac:dyDescent="0.25">
      <c r="A3" t="s">
        <v>55</v>
      </c>
    </row>
    <row r="4" spans="1:7" x14ac:dyDescent="0.25">
      <c r="A4" t="s">
        <v>56</v>
      </c>
    </row>
    <row r="5" spans="1:7" x14ac:dyDescent="0.25">
      <c r="A5" t="s">
        <v>57</v>
      </c>
    </row>
    <row r="6" spans="1:7" x14ac:dyDescent="0.25">
      <c r="A6" t="s">
        <v>49</v>
      </c>
    </row>
    <row r="7" spans="1:7" x14ac:dyDescent="0.25">
      <c r="A7" t="s">
        <v>50</v>
      </c>
    </row>
    <row r="9" spans="1:7" x14ac:dyDescent="0.25">
      <c r="A9" t="s">
        <v>45</v>
      </c>
      <c r="D9" s="6">
        <v>0.5</v>
      </c>
      <c r="E9" t="s">
        <v>1</v>
      </c>
      <c r="F9">
        <f>D9*2*PI()*1000000000</f>
        <v>3141592653.5897932</v>
      </c>
      <c r="G9" t="s">
        <v>4</v>
      </c>
    </row>
    <row r="10" spans="1:7" x14ac:dyDescent="0.25">
      <c r="A10" t="s">
        <v>42</v>
      </c>
    </row>
    <row r="11" spans="1:7" x14ac:dyDescent="0.25">
      <c r="A11" t="s">
        <v>43</v>
      </c>
      <c r="D11" s="6">
        <v>45</v>
      </c>
      <c r="E11" t="s">
        <v>47</v>
      </c>
      <c r="F11">
        <f>D11*PI()/180</f>
        <v>0.78539816339744828</v>
      </c>
      <c r="G11" t="s">
        <v>48</v>
      </c>
    </row>
    <row r="12" spans="1:7" x14ac:dyDescent="0.25">
      <c r="A12" t="s">
        <v>44</v>
      </c>
      <c r="D12" s="6">
        <v>45</v>
      </c>
      <c r="E12" t="s">
        <v>47</v>
      </c>
      <c r="F12">
        <f>D12*PI()/180</f>
        <v>0.78539816339744828</v>
      </c>
      <c r="G12" t="s">
        <v>48</v>
      </c>
    </row>
    <row r="13" spans="1:7" x14ac:dyDescent="0.25">
      <c r="A13" t="s">
        <v>39</v>
      </c>
      <c r="D13" s="6">
        <v>50</v>
      </c>
      <c r="E13" t="s">
        <v>40</v>
      </c>
    </row>
    <row r="14" spans="1:7" x14ac:dyDescent="0.25">
      <c r="A14" t="s">
        <v>36</v>
      </c>
    </row>
    <row r="15" spans="1:7" x14ac:dyDescent="0.25">
      <c r="A15" t="s">
        <v>37</v>
      </c>
      <c r="D15" s="6">
        <v>0.1</v>
      </c>
      <c r="E15" t="s">
        <v>1</v>
      </c>
    </row>
    <row r="16" spans="1:7" x14ac:dyDescent="0.25">
      <c r="A16" t="s">
        <v>38</v>
      </c>
      <c r="D16" s="6">
        <v>1</v>
      </c>
      <c r="E16" t="s">
        <v>1</v>
      </c>
    </row>
    <row r="19" spans="2:9" x14ac:dyDescent="0.25">
      <c r="B19" s="1"/>
      <c r="C19" s="1"/>
      <c r="D19" s="1"/>
      <c r="E19" s="1"/>
      <c r="F19" s="1"/>
      <c r="G19" s="1"/>
      <c r="H19" s="1"/>
      <c r="I19" s="1"/>
    </row>
    <row r="20" spans="2:9" x14ac:dyDescent="0.25">
      <c r="B20" t="s">
        <v>46</v>
      </c>
      <c r="C20" s="1"/>
      <c r="D20" s="1"/>
      <c r="E20" s="1"/>
      <c r="F20" s="1"/>
      <c r="G20" s="1"/>
      <c r="H20" s="1"/>
      <c r="I20" s="1"/>
    </row>
    <row r="21" spans="2:9" x14ac:dyDescent="0.25">
      <c r="B21" t="s">
        <v>12</v>
      </c>
      <c r="D21" t="s">
        <v>12</v>
      </c>
      <c r="F21" t="s">
        <v>11</v>
      </c>
      <c r="H21" t="s">
        <v>11</v>
      </c>
    </row>
    <row r="22" spans="2:9" x14ac:dyDescent="0.25">
      <c r="B22" t="s">
        <v>3</v>
      </c>
      <c r="D22" t="s">
        <v>2</v>
      </c>
      <c r="F22" t="s">
        <v>3</v>
      </c>
      <c r="H22" t="s">
        <v>2</v>
      </c>
    </row>
    <row r="23" spans="2:9" x14ac:dyDescent="0.25">
      <c r="B23" t="s">
        <v>6</v>
      </c>
      <c r="C23" t="s">
        <v>5</v>
      </c>
      <c r="D23" t="s">
        <v>8</v>
      </c>
      <c r="E23" t="s">
        <v>7</v>
      </c>
      <c r="F23" t="s">
        <v>13</v>
      </c>
      <c r="G23" t="s">
        <v>14</v>
      </c>
      <c r="H23" t="s">
        <v>15</v>
      </c>
      <c r="I23" t="s">
        <v>16</v>
      </c>
    </row>
    <row r="24" spans="2:9" x14ac:dyDescent="0.25">
      <c r="B24" t="s">
        <v>9</v>
      </c>
      <c r="C24" t="s">
        <v>10</v>
      </c>
      <c r="D24" t="s">
        <v>9</v>
      </c>
      <c r="E24" t="s">
        <v>10</v>
      </c>
      <c r="F24" t="s">
        <v>9</v>
      </c>
      <c r="G24" t="s">
        <v>10</v>
      </c>
      <c r="H24" t="s">
        <v>9</v>
      </c>
      <c r="I24" t="s">
        <v>10</v>
      </c>
    </row>
    <row r="25" spans="2:9" x14ac:dyDescent="0.25">
      <c r="B25" s="8">
        <f>D$13/(F$9*SIN(F11))*1000000000</f>
        <v>22.507907903927652</v>
      </c>
      <c r="C25" s="8">
        <f>SIN(F11)/(F$9*D$13*(1-COS(F11)))*1000000000000</f>
        <v>15.369360885246875</v>
      </c>
      <c r="D25" s="8">
        <f>D$13*(1-COS(F12))/(F$9*SIN(F12))*1000000000</f>
        <v>6.5924135947381171</v>
      </c>
      <c r="E25" s="8">
        <f>SIN(F12)/(F$9*D$13)*1000000000000</f>
        <v>4.5015815807855297</v>
      </c>
      <c r="F25" s="8">
        <f>D$13*SIN(F11)/(F$9*(1-COS(F11)))*1000000000</f>
        <v>38.423402213117186</v>
      </c>
      <c r="G25" s="8">
        <f>1/(F$9*D$13*SIN(F11))*1000000000000</f>
        <v>9.003163161571063</v>
      </c>
      <c r="H25" s="8">
        <f>D$13*SIN(F12)/F$9*1000000000</f>
        <v>11.253953951963824</v>
      </c>
      <c r="I25" s="8">
        <f>(1-COS(F12))/(F$9*D$13*SIN(F12))*1000000000000</f>
        <v>2.6369654378952472</v>
      </c>
    </row>
    <row r="73" s="2" customFormat="1" x14ac:dyDescent="0.25"/>
  </sheetData>
  <phoneticPr fontId="1"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topLeftCell="A4" workbookViewId="0">
      <selection activeCell="O15" sqref="O15"/>
    </sheetView>
  </sheetViews>
  <sheetFormatPr defaultRowHeight="13.2" x14ac:dyDescent="0.25"/>
  <cols>
    <col min="1" max="1" width="6.5546875" customWidth="1"/>
    <col min="2" max="3" width="7.6640625" customWidth="1"/>
    <col min="4" max="4" width="10.88671875" customWidth="1"/>
    <col min="5" max="5" width="8.33203125" customWidth="1"/>
    <col min="6" max="6" width="8" customWidth="1"/>
    <col min="7" max="8" width="6.6640625" customWidth="1"/>
    <col min="9" max="9" width="10.77734375" customWidth="1"/>
    <col min="10" max="10" width="11.6640625" customWidth="1"/>
    <col min="11" max="12" width="6.6640625" customWidth="1"/>
    <col min="13" max="13" width="12" customWidth="1"/>
    <col min="14" max="14" width="6.6640625" customWidth="1"/>
    <col min="15" max="15" width="12.44140625" customWidth="1"/>
    <col min="16" max="16" width="9.44140625" customWidth="1"/>
    <col min="17" max="17" width="6.6640625" customWidth="1"/>
    <col min="18" max="18" width="10.33203125" customWidth="1"/>
    <col min="21" max="21" width="20.5546875" customWidth="1"/>
    <col min="22" max="22" width="23.44140625" customWidth="1"/>
    <col min="23" max="23" width="18.109375" customWidth="1"/>
    <col min="24" max="24" width="15.5546875" customWidth="1"/>
    <col min="27" max="27" width="28.5546875" customWidth="1"/>
    <col min="28" max="28" width="29.33203125" customWidth="1"/>
    <col min="29" max="29" width="31.6640625" customWidth="1"/>
    <col min="34" max="34" width="30" customWidth="1"/>
  </cols>
  <sheetData>
    <row r="1" spans="1:7" x14ac:dyDescent="0.25">
      <c r="A1" t="s">
        <v>55</v>
      </c>
    </row>
    <row r="2" spans="1:7" x14ac:dyDescent="0.25">
      <c r="A2" t="s">
        <v>56</v>
      </c>
    </row>
    <row r="3" spans="1:7" x14ac:dyDescent="0.25">
      <c r="A3" t="s">
        <v>57</v>
      </c>
    </row>
    <row r="5" spans="1:7" x14ac:dyDescent="0.25">
      <c r="A5" s="7" t="s">
        <v>59</v>
      </c>
    </row>
    <row r="8" spans="1:7" x14ac:dyDescent="0.25">
      <c r="A8" t="s">
        <v>49</v>
      </c>
    </row>
    <row r="9" spans="1:7" x14ac:dyDescent="0.25">
      <c r="A9" t="s">
        <v>50</v>
      </c>
    </row>
    <row r="11" spans="1:7" x14ac:dyDescent="0.25">
      <c r="A11" t="s">
        <v>45</v>
      </c>
      <c r="D11" s="6">
        <v>0.5</v>
      </c>
      <c r="E11" t="s">
        <v>1</v>
      </c>
      <c r="F11">
        <f>D11*2*PI()*1000000000</f>
        <v>3141592653.5897932</v>
      </c>
      <c r="G11" t="s">
        <v>4</v>
      </c>
    </row>
    <row r="13" spans="1:7" x14ac:dyDescent="0.25">
      <c r="D13" s="10"/>
    </row>
    <row r="14" spans="1:7" x14ac:dyDescent="0.25">
      <c r="D14" s="10"/>
    </row>
    <row r="15" spans="1:7" x14ac:dyDescent="0.25">
      <c r="A15" t="s">
        <v>39</v>
      </c>
      <c r="D15" s="6">
        <v>50</v>
      </c>
      <c r="E15" t="s">
        <v>40</v>
      </c>
    </row>
    <row r="17" spans="2:12" x14ac:dyDescent="0.25">
      <c r="B17" s="1"/>
      <c r="C17" s="1"/>
      <c r="D17" s="1"/>
      <c r="E17" s="1"/>
      <c r="F17" s="1"/>
      <c r="G17" s="1"/>
      <c r="H17" s="1"/>
      <c r="I17" s="1"/>
    </row>
    <row r="18" spans="2:12" x14ac:dyDescent="0.25">
      <c r="B18" s="7" t="s">
        <v>58</v>
      </c>
      <c r="E18" t="s">
        <v>46</v>
      </c>
      <c r="F18" s="1"/>
      <c r="G18" s="1"/>
      <c r="H18" s="1"/>
      <c r="I18" s="1"/>
      <c r="J18" s="1"/>
      <c r="K18" s="1"/>
      <c r="L18" s="1"/>
    </row>
    <row r="19" spans="2:12" x14ac:dyDescent="0.25">
      <c r="E19" t="s">
        <v>12</v>
      </c>
      <c r="G19" t="s">
        <v>12</v>
      </c>
      <c r="I19" t="s">
        <v>11</v>
      </c>
      <c r="K19" t="s">
        <v>11</v>
      </c>
    </row>
    <row r="20" spans="2:12" x14ac:dyDescent="0.25">
      <c r="E20" t="s">
        <v>3</v>
      </c>
      <c r="G20" t="s">
        <v>2</v>
      </c>
      <c r="I20" t="s">
        <v>3</v>
      </c>
      <c r="K20" t="s">
        <v>2</v>
      </c>
    </row>
    <row r="21" spans="2:12" x14ac:dyDescent="0.25">
      <c r="E21" t="s">
        <v>6</v>
      </c>
      <c r="F21" t="s">
        <v>5</v>
      </c>
      <c r="G21" t="s">
        <v>8</v>
      </c>
      <c r="H21" t="s">
        <v>7</v>
      </c>
      <c r="I21" t="s">
        <v>13</v>
      </c>
      <c r="J21" t="s">
        <v>14</v>
      </c>
      <c r="K21" t="s">
        <v>15</v>
      </c>
      <c r="L21" t="s">
        <v>16</v>
      </c>
    </row>
    <row r="22" spans="2:12" x14ac:dyDescent="0.25">
      <c r="E22" t="s">
        <v>9</v>
      </c>
      <c r="F22" t="s">
        <v>10</v>
      </c>
      <c r="G22" t="s">
        <v>9</v>
      </c>
      <c r="H22" t="s">
        <v>10</v>
      </c>
      <c r="I22" t="s">
        <v>9</v>
      </c>
      <c r="J22" t="s">
        <v>10</v>
      </c>
      <c r="K22" t="s">
        <v>9</v>
      </c>
      <c r="L22" t="s">
        <v>10</v>
      </c>
    </row>
    <row r="23" spans="2:12" x14ac:dyDescent="0.25">
      <c r="B23" s="11">
        <v>180</v>
      </c>
      <c r="E23" s="9">
        <f>D$15/(F$11*SIN($B23*PI()/180/2))*1000000000</f>
        <v>15.915494309189533</v>
      </c>
      <c r="F23" s="9">
        <f>SIN($B23*PI()/180/2)/(F$11*D$15*(1-COS($B23*PI()/180/2)))*1000000000000</f>
        <v>6.3661977236758149</v>
      </c>
      <c r="G23" s="9">
        <f>D$15*(1-COS($B23*PI()/180/2))/(F$11*SIN($B23*PI()/180/2))*1000000000</f>
        <v>15.915494309189532</v>
      </c>
      <c r="H23" s="9">
        <f>SIN($B23*PI()/180/2)/(F$11*D$15)*1000000000000</f>
        <v>6.3661977236758132</v>
      </c>
      <c r="I23" s="9">
        <f>D$15*SIN($B23*PI()/180/2)/(F$11*(1-COS($B23*PI()/180/2)))*1000000000</f>
        <v>15.915494309189537</v>
      </c>
      <c r="J23" s="9">
        <f>1/(F$11*D$15*SIN($B23*PI()/180/2))*1000000000000</f>
        <v>6.3661977236758132</v>
      </c>
      <c r="K23" s="9">
        <f>D$15*SIN($B23*PI()/180/2)/F$11*1000000000</f>
        <v>15.915494309189533</v>
      </c>
      <c r="L23" s="9">
        <f>(1-COS($B23*PI()/180/2))/(F$11*D$15*SIN($B23*PI()/180/2))*1000000000000</f>
        <v>6.3661977236758123</v>
      </c>
    </row>
    <row r="24" spans="2:12" x14ac:dyDescent="0.25">
      <c r="B24" s="11">
        <v>90</v>
      </c>
      <c r="E24" s="9">
        <f>D$15/(F$11*SIN($B24*PI()/180/2))*1000000000</f>
        <v>22.507907903927652</v>
      </c>
      <c r="F24" s="9">
        <f>SIN($B24*PI()/180/2)/(F$11*D$15*(1-COS($B24*PI()/180/2)))*1000000000000</f>
        <v>15.369360885246875</v>
      </c>
      <c r="G24" s="9">
        <f>D$15*(1-COS($B24*PI()/180/2))/(F$11*SIN($B24*PI()/180/2))*1000000000</f>
        <v>6.5924135947381171</v>
      </c>
      <c r="H24" s="9">
        <f>SIN($B24*PI()/180/2)/(F$11*D$15)*1000000000000</f>
        <v>4.5015815807855297</v>
      </c>
      <c r="I24" s="9">
        <f>D$15*SIN($B24*PI()/180/2)/(F$11*(1-COS($B24*PI()/180/2)))*1000000000</f>
        <v>38.423402213117186</v>
      </c>
      <c r="J24" s="9">
        <f>1/(F$11*D$15*SIN($B24*PI()/180/2))*1000000000000</f>
        <v>9.003163161571063</v>
      </c>
      <c r="K24" s="9">
        <f>D$15*SIN($B24*PI()/180/2)/F$11*1000000000</f>
        <v>11.253953951963824</v>
      </c>
      <c r="L24" s="9">
        <f>(1-COS($B24*PI()/180/2))/(F$11*D$15*SIN($B24*PI()/180/2))*1000000000000</f>
        <v>2.6369654378952472</v>
      </c>
    </row>
    <row r="25" spans="2:12" x14ac:dyDescent="0.25">
      <c r="B25" s="11">
        <v>45</v>
      </c>
      <c r="E25" s="9">
        <f>D$15/(F$11*SIN($B25*PI()/180/2))*1000000000</f>
        <v>41.589190864175556</v>
      </c>
      <c r="F25" s="9">
        <f>SIN($B25*PI()/180/2)/(F$11*D$15*(1-COS($B25*PI()/180/2)))*1000000000000</f>
        <v>32.00503723091709</v>
      </c>
      <c r="G25" s="9">
        <f>D$15*(1-COS($B25*PI()/180/2))/(F$11*SIN($B25*PI()/180/2))*1000000000</f>
        <v>3.1657886510583655</v>
      </c>
      <c r="H25" s="9">
        <f>SIN($B25*PI()/180/2)/(F$11*D$15)*1000000000000</f>
        <v>2.4362383960110821</v>
      </c>
      <c r="I25" s="9">
        <f>D$15*SIN($B25*PI()/180/2)/(F$11*(1-COS($B25*PI()/180/2)))*1000000000</f>
        <v>80.012593077292721</v>
      </c>
      <c r="J25" s="9">
        <f>1/(F$11*D$15*SIN($B25*PI()/180/2))*1000000000000</f>
        <v>16.63567634567022</v>
      </c>
      <c r="K25" s="9">
        <f>D$15*SIN($B25*PI()/180/2)/F$11*1000000000</f>
        <v>6.0905959900277038</v>
      </c>
      <c r="L25" s="9">
        <f>(1-COS($B25*PI()/180/2))/(F$11*D$15*SIN($B25*PI()/180/2))*1000000000000</f>
        <v>1.2663154604233464</v>
      </c>
    </row>
    <row r="26" spans="2:12" x14ac:dyDescent="0.25">
      <c r="B26" s="11">
        <v>22.5</v>
      </c>
      <c r="E26" s="9">
        <f>D$15/(F$11*SIN($B26*PI()/180/2))*1000000000</f>
        <v>81.580132446927792</v>
      </c>
      <c r="F26" s="9">
        <f>SIN($B26*PI()/180/2)/(F$11*D$15*(1-COS($B26*PI()/180/2)))*1000000000000</f>
        <v>64.637090209688139</v>
      </c>
      <c r="G26" s="9">
        <f>D$15*(1-COS($B26*PI()/180/2))/(F$11*SIN($B26*PI()/180/2))*1000000000</f>
        <v>1.5675393696350404</v>
      </c>
      <c r="H26" s="9">
        <f>SIN($B26*PI()/180/2)/(F$11*D$15)*1000000000000</f>
        <v>1.2419835639302572</v>
      </c>
      <c r="I26" s="9">
        <f>D$15*SIN($B26*PI()/180/2)/(F$11*(1-COS($B26*PI()/180/2)))*1000000000</f>
        <v>161.59272552422036</v>
      </c>
      <c r="J26" s="9">
        <f>1/(F$11*D$15*SIN($B26*PI()/180/2))*1000000000000</f>
        <v>32.632052978771114</v>
      </c>
      <c r="K26" s="9">
        <f>D$15*SIN($B26*PI()/180/2)/F$11*1000000000</f>
        <v>3.1049589098256432</v>
      </c>
      <c r="L26" s="9">
        <f>(1-COS($B26*PI()/180/2))/(F$11*D$15*SIN($B26*PI()/180/2))*1000000000000</f>
        <v>0.62701574785401615</v>
      </c>
    </row>
    <row r="27" spans="2:12" x14ac:dyDescent="0.25">
      <c r="B27" s="11">
        <f>B26/2</f>
        <v>11.25</v>
      </c>
      <c r="E27" s="9">
        <f>D$15/(F$11*SIN($B27*PI()/180/2))*1000000000</f>
        <v>162.37460362215489</v>
      </c>
      <c r="F27" s="9">
        <f>SIN($B27*PI()/180/2)/(F$11*D$15*(1-COS($B27*PI()/180/2)))*1000000000000</f>
        <v>129.58693165855132</v>
      </c>
      <c r="G27" s="9">
        <f>D$15*(1-COS($B27*PI()/180/2))/(F$11*SIN($B27*PI()/180/2))*1000000000</f>
        <v>0.78187809793435836</v>
      </c>
      <c r="H27" s="9">
        <f>SIN($B27*PI()/180/2)/(F$11*D$15)*1000000000000</f>
        <v>0.62399649564726145</v>
      </c>
      <c r="I27" s="9">
        <f>D$15*SIN($B27*PI()/180/2)/(F$11*(1-COS($B27*PI()/180/2)))*1000000000</f>
        <v>323.96732914637823</v>
      </c>
      <c r="J27" s="9">
        <f>1/(F$11*D$15*SIN($B27*PI()/180/2))*1000000000000</f>
        <v>64.949841448861946</v>
      </c>
      <c r="K27" s="9">
        <f>D$15*SIN($B27*PI()/180/2)/F$11*1000000000</f>
        <v>1.5599912391181536</v>
      </c>
      <c r="L27" s="9">
        <f>(1-COS($B27*PI()/180/2))/(F$11*D$15*SIN($B27*PI()/180/2))*1000000000000</f>
        <v>0.31275123917374331</v>
      </c>
    </row>
    <row r="28" spans="2:12" x14ac:dyDescent="0.25">
      <c r="B28" s="11">
        <f>B27/2</f>
        <v>5.625</v>
      </c>
      <c r="E28" s="9">
        <f>D$15/(F$11*SIN($B28*PI()/180/2))*1000000000</f>
        <v>324.35803260184844</v>
      </c>
      <c r="F28" s="9">
        <f>SIN($B28*PI()/180/2)/(F$11*D$15*(1-COS($B28*PI()/180/2)))*1000000000000</f>
        <v>259.33014469929219</v>
      </c>
      <c r="G28" s="9">
        <f>D$15*(1-COS($B28*PI()/180/2))/(F$11*SIN($B28*PI()/180/2))*1000000000</f>
        <v>0.39070345547304336</v>
      </c>
      <c r="H28" s="9">
        <f>SIN($B28*PI()/180/2)/(F$11*D$15)*1000000000000</f>
        <v>0.31237451660927473</v>
      </c>
      <c r="I28" s="9">
        <f>D$15*SIN($B28*PI()/180/2)/(F$11*(1-COS($B28*PI()/180/2)))*1000000000</f>
        <v>648.32536174823042</v>
      </c>
      <c r="J28" s="9">
        <f>1/(F$11*D$15*SIN($B28*PI()/180/2))*1000000000000</f>
        <v>129.74321304073939</v>
      </c>
      <c r="K28" s="9">
        <f>D$15*SIN($B28*PI()/180/2)/F$11*1000000000</f>
        <v>0.78093629152318678</v>
      </c>
      <c r="L28" s="9">
        <f>(1-COS($B28*PI()/180/2))/(F$11*D$15*SIN($B28*PI()/180/2))*1000000000000</f>
        <v>0.15628138218921733</v>
      </c>
    </row>
    <row r="29" spans="2:12" x14ac:dyDescent="0.25">
      <c r="B29" s="11">
        <f>B28/2</f>
        <v>2.8125</v>
      </c>
      <c r="E29" s="9">
        <f>D$15/(F$11*SIN($B29*PI()/180/2))*1000000000</f>
        <v>648.52068405338559</v>
      </c>
      <c r="F29" s="9">
        <f>SIN($B29*PI()/180/2)/(F$11*D$15*(1-COS($B29*PI()/180/2)))*1000000000000</f>
        <v>518.73841832069513</v>
      </c>
      <c r="G29" s="9">
        <f>D$15*(1-COS($B29*PI()/180/2))/(F$11*SIN($B29*PI()/180/2))*1000000000</f>
        <v>0.19532230516171037</v>
      </c>
      <c r="H29" s="9">
        <f>SIN($B29*PI()/180/2)/(F$11*D$15)*1000000000000</f>
        <v>0.15623431315877215</v>
      </c>
      <c r="I29" s="9">
        <f>D$15*SIN($B29*PI()/180/2)/(F$11*(1-COS($B29*PI()/180/2)))*1000000000</f>
        <v>1296.8460458017378</v>
      </c>
      <c r="J29" s="9">
        <f>1/(F$11*D$15*SIN($B29*PI()/180/2))*1000000000000</f>
        <v>259.40827362135423</v>
      </c>
      <c r="K29" s="9">
        <f>D$15*SIN($B29*PI()/180/2)/F$11*1000000000</f>
        <v>0.39058578289693036</v>
      </c>
      <c r="L29" s="9">
        <f>(1-COS($B29*PI()/180/2))/(F$11*D$15*SIN($B29*PI()/180/2))*1000000000000</f>
        <v>7.8128922064684123E-2</v>
      </c>
    </row>
    <row r="30" spans="2:12" x14ac:dyDescent="0.25">
      <c r="B30" s="11">
        <f>B29/2</f>
        <v>1.40625</v>
      </c>
      <c r="E30" s="9">
        <f>D$15/(F$11*SIN($B30*PI()/180/2))*1000000000</f>
        <v>1296.9437032771993</v>
      </c>
      <c r="F30" s="9">
        <f>SIN($B30*PI()/180/2)/(F$11*D$15*(1-COS($B30*PI()/180/2)))*1000000000000</f>
        <v>1037.5158996310008</v>
      </c>
      <c r="G30" s="9">
        <f>D$15*(1-COS($B30*PI()/180/2))/(F$11*SIN($B30*PI()/180/2))*1000000000</f>
        <v>9.7657475589890547E-2</v>
      </c>
      <c r="H30" s="9">
        <f>SIN($B30*PI()/180/2)/(F$11*D$15)*1000000000000</f>
        <v>7.8123039100550781E-2</v>
      </c>
      <c r="I30" s="9">
        <f>D$15*SIN($B30*PI()/180/2)/(F$11*(1-COS($B30*PI()/180/2)))*1000000000</f>
        <v>2593.7897490775017</v>
      </c>
      <c r="J30" s="9">
        <f>1/(F$11*D$15*SIN($B30*PI()/180/2))*1000000000000</f>
        <v>518.77748131087969</v>
      </c>
      <c r="K30" s="9">
        <f>D$15*SIN($B30*PI()/180/2)/F$11*1000000000</f>
        <v>0.19530759775137696</v>
      </c>
      <c r="L30" s="9">
        <f>(1-COS($B30*PI()/180/2))/(F$11*D$15*SIN($B30*PI()/180/2))*1000000000000</f>
        <v>3.9062990235956212E-2</v>
      </c>
    </row>
    <row r="71" s="2" customFormat="1" x14ac:dyDescent="0.25"/>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W113"/>
  <sheetViews>
    <sheetView topLeftCell="W86" workbookViewId="0">
      <selection activeCell="AF13" sqref="AF13:AF113"/>
    </sheetView>
  </sheetViews>
  <sheetFormatPr defaultRowHeight="13.2" x14ac:dyDescent="0.25"/>
  <cols>
    <col min="4" max="4" width="17.5546875" customWidth="1"/>
  </cols>
  <sheetData>
    <row r="2" spans="2:49" x14ac:dyDescent="0.25">
      <c r="B2" t="s">
        <v>54</v>
      </c>
    </row>
    <row r="7" spans="2:49" x14ac:dyDescent="0.25">
      <c r="L7" t="s">
        <v>51</v>
      </c>
      <c r="AE7" t="s">
        <v>52</v>
      </c>
    </row>
    <row r="8" spans="2:49" x14ac:dyDescent="0.25">
      <c r="L8" t="s">
        <v>22</v>
      </c>
      <c r="AE8" t="s">
        <v>22</v>
      </c>
    </row>
    <row r="9" spans="2:49" x14ac:dyDescent="0.25">
      <c r="R9" t="s">
        <v>41</v>
      </c>
      <c r="S9" t="s">
        <v>26</v>
      </c>
      <c r="T9" t="s">
        <v>27</v>
      </c>
      <c r="U9" t="s">
        <v>28</v>
      </c>
      <c r="V9" t="s">
        <v>29</v>
      </c>
      <c r="W9" t="s">
        <v>30</v>
      </c>
      <c r="Y9" t="s">
        <v>32</v>
      </c>
      <c r="Z9" t="s">
        <v>33</v>
      </c>
      <c r="AA9" t="s">
        <v>34</v>
      </c>
      <c r="AB9" t="s">
        <v>35</v>
      </c>
      <c r="AK9" t="s">
        <v>41</v>
      </c>
      <c r="AL9" t="s">
        <v>26</v>
      </c>
      <c r="AM9" t="s">
        <v>27</v>
      </c>
      <c r="AN9" t="s">
        <v>28</v>
      </c>
      <c r="AO9" t="s">
        <v>29</v>
      </c>
      <c r="AP9" t="s">
        <v>30</v>
      </c>
      <c r="AR9" t="s">
        <v>32</v>
      </c>
      <c r="AS9" t="s">
        <v>33</v>
      </c>
      <c r="AT9" t="s">
        <v>34</v>
      </c>
      <c r="AU9" t="s">
        <v>35</v>
      </c>
      <c r="AW9" t="s">
        <v>53</v>
      </c>
    </row>
    <row r="10" spans="2:49" x14ac:dyDescent="0.25">
      <c r="C10" t="s">
        <v>0</v>
      </c>
      <c r="L10" t="s">
        <v>21</v>
      </c>
      <c r="M10" t="s">
        <v>24</v>
      </c>
      <c r="N10" t="s">
        <v>25</v>
      </c>
      <c r="O10" t="s">
        <v>23</v>
      </c>
      <c r="AE10" t="s">
        <v>21</v>
      </c>
      <c r="AF10" t="s">
        <v>24</v>
      </c>
      <c r="AG10" t="s">
        <v>25</v>
      </c>
      <c r="AH10" t="s">
        <v>23</v>
      </c>
    </row>
    <row r="11" spans="2:49" x14ac:dyDescent="0.25">
      <c r="C11" t="s">
        <v>1</v>
      </c>
      <c r="D11" t="s">
        <v>31</v>
      </c>
      <c r="F11" t="s">
        <v>19</v>
      </c>
      <c r="G11" t="s">
        <v>20</v>
      </c>
      <c r="H11" s="7" t="s">
        <v>17</v>
      </c>
      <c r="I11" s="7" t="s">
        <v>18</v>
      </c>
    </row>
    <row r="12" spans="2:49" x14ac:dyDescent="0.25">
      <c r="H12" s="2"/>
      <c r="I12" s="2"/>
    </row>
    <row r="13" spans="2:49" x14ac:dyDescent="0.25">
      <c r="C13">
        <f>'Single bit with plots'!D15</f>
        <v>0.1</v>
      </c>
      <c r="D13" s="4">
        <f t="shared" ref="D13:D44" si="0">C13*2*PI()*1000000000</f>
        <v>628318530.71795857</v>
      </c>
      <c r="E13" s="1"/>
      <c r="F13" s="1">
        <f>$D13*'Single bit with plots'!B$25*0.000000001</f>
        <v>14.142135623730951</v>
      </c>
      <c r="G13" s="1">
        <f>1/($D13*'Single bit with plots'!C$25*0.000000000001)</f>
        <v>103.55339059327378</v>
      </c>
      <c r="H13" s="1">
        <f>$D13*'Single bit with plots'!D$25*0.000000001</f>
        <v>4.1421356237309492</v>
      </c>
      <c r="I13" s="1">
        <f>1/($D13*'Single bit with plots'!E$25*0.000000000001)</f>
        <v>353.55339059327389</v>
      </c>
      <c r="L13" t="str">
        <f t="shared" ref="L13:L44" si="1">COMPLEX(1-$H13/$I13,0)</f>
        <v>0.988284271247462</v>
      </c>
      <c r="M13" t="str">
        <f>COMPLEX(0,2*$H13/'Single bit with plots'!$D$13-$H13^2/$I13/'Single bit with plots'!$D$13)</f>
        <v>0.164714862200761i</v>
      </c>
      <c r="N13" t="str">
        <f>COMPLEX(0,'Single bit with plots'!$D$13/$I13)</f>
        <v>0.141421356237309i</v>
      </c>
      <c r="O13" t="str">
        <f t="shared" ref="O13:O44" si="2">L13</f>
        <v>0.988284271247462</v>
      </c>
      <c r="R13" t="str">
        <f t="shared" ref="R13:R44" si="3">IMSUB(IMSUM(L13,M13),IMSUM(N13,O13))</f>
        <v>0.023293505963452i</v>
      </c>
      <c r="S13" t="str">
        <f t="shared" ref="S13:S44" si="4">IMSUM(IMSUM(L13,M13),IMSUM(N13,O13))</f>
        <v>1.97656854249492+0.30613621843807i</v>
      </c>
      <c r="T13" t="str">
        <f t="shared" ref="T13:T44" si="5">IMDIV(R13,S13)</f>
        <v>0.00178250466630193+0.0115087416583331i</v>
      </c>
      <c r="U13">
        <f t="shared" ref="U13:U44" si="6">(IMREAL(T13)^2+IMAGINARY(T13)^2)^0.5</f>
        <v>1.1645963139373225E-2</v>
      </c>
      <c r="V13">
        <f t="shared" ref="V13:V44" si="7">20*LOG(U13)</f>
        <v>-38.676491776217333</v>
      </c>
      <c r="W13">
        <f t="shared" ref="W13:W44" si="8">IMARGUMENT(T13)*180/PI()</f>
        <v>81.195831779733908</v>
      </c>
      <c r="Y13" t="str">
        <f t="shared" ref="Y13:Y44" si="9">IMDIV(2,S13)</f>
        <v>0.988150231776239-0.153047348827498i</v>
      </c>
      <c r="Z13">
        <f t="shared" ref="Z13:Z44" si="10">(IMREAL(Y13)^2+IMAGINARY(Y13)^2)^0.5</f>
        <v>0.99993218347173951</v>
      </c>
      <c r="AA13">
        <f t="shared" ref="AA13:AA44" si="11">20*LOG(Z13)</f>
        <v>-5.8906685456759471E-4</v>
      </c>
      <c r="AB13">
        <f t="shared" ref="AB13:AB44" si="12">IMARGUMENT(Y13)*180/PI()</f>
        <v>-8.8041682202660247</v>
      </c>
      <c r="AE13" t="str">
        <f t="shared" ref="AE13:AE44" si="13">COMPLEX(1-$G13/$F13,0)</f>
        <v>-6.32233047033631</v>
      </c>
      <c r="AF13" t="str">
        <f>COMPLEX(0,-2*$G13/'Single bit with plots'!$D$13+$G13^2/$F13/'Single bit with plots'!$D$13)</f>
        <v>11.0229073212244i</v>
      </c>
      <c r="AG13" t="str">
        <f>COMPLEX(0,-'Single bit with plots'!$D$13/$F13)</f>
        <v>-3.53553390593274i</v>
      </c>
      <c r="AH13" t="str">
        <f t="shared" ref="AH13:AH44" si="14">AE13</f>
        <v>-6.32233047033631</v>
      </c>
      <c r="AK13" t="str">
        <f t="shared" ref="AK13:AK44" si="15">IMSUB(IMSUM(AE13,AF13),IMSUM(AG13,AH13))</f>
        <v>14.5584412271571i</v>
      </c>
      <c r="AL13" t="str">
        <f t="shared" ref="AL13:AL44" si="16">IMSUM(IMSUM(AE13,AF13),IMSUM(AG13,AH13))</f>
        <v>-12.6446609406726+7.48737341529166i</v>
      </c>
      <c r="AM13" t="str">
        <f t="shared" ref="AM13:AM44" si="17">IMDIV(AK13,AL13)</f>
        <v>0.504771423321388-0.852456949376157i</v>
      </c>
      <c r="AN13">
        <f t="shared" ref="AN13:AN44" si="18">(IMREAL(AM13)^2+IMAGINARY(AM13)^2)^0.5</f>
        <v>0.99069523080592437</v>
      </c>
      <c r="AO13">
        <f t="shared" ref="AO13:AO44" si="19">20*LOG(AN13)</f>
        <v>-8.1198553809139123E-2</v>
      </c>
      <c r="AP13">
        <f t="shared" ref="AP13:AP44" si="20">IMARGUMENT(AM13)*180/PI()</f>
        <v>-59.368649062084224</v>
      </c>
      <c r="AR13" t="str">
        <f t="shared" ref="AR13:AR44" si="21">IMDIV(2,AL13)</f>
        <v>-0.117108272249092-0.0693441578593998i</v>
      </c>
      <c r="AS13">
        <f t="shared" ref="AS13:AS44" si="22">(IMREAL(AR13)^2+IMAGINARY(AR13)^2)^0.5</f>
        <v>0.13609908029959941</v>
      </c>
      <c r="AT13">
        <f t="shared" ref="AT13:AT44" si="23">20*LOG(AS13)</f>
        <v>-17.322896191327654</v>
      </c>
      <c r="AU13">
        <f t="shared" ref="AU13:AU44" si="24">IMARGUMENT(AR13)*180/PI()</f>
        <v>-149.36864906208427</v>
      </c>
      <c r="AW13">
        <f t="shared" ref="AW13:AW44" si="25">AU13-AB13</f>
        <v>-140.56448084181824</v>
      </c>
    </row>
    <row r="14" spans="2:49" x14ac:dyDescent="0.25">
      <c r="C14">
        <f>C13+('Single bit with plots'!D$16-'Single bit with plots'!D$15)/100</f>
        <v>0.10900000000000001</v>
      </c>
      <c r="D14" s="4">
        <f t="shared" si="0"/>
        <v>684867198.48257494</v>
      </c>
      <c r="E14" s="1"/>
      <c r="F14" s="1">
        <f>$D14*'Single bit with plots'!B$25*0.000000001</f>
        <v>15.414927829866738</v>
      </c>
      <c r="G14" s="1">
        <f>1/($D14*'Single bit with plots'!C$25*0.000000000001)</f>
        <v>95.003110636030968</v>
      </c>
      <c r="H14" s="1">
        <f>$D14*'Single bit with plots'!D$25*0.000000001</f>
        <v>4.5149278298667355</v>
      </c>
      <c r="I14" s="1">
        <f>1/($D14*'Single bit with plots'!E$25*0.000000000001)</f>
        <v>324.36090880116865</v>
      </c>
      <c r="L14" t="str">
        <f t="shared" si="1"/>
        <v>0.986080542669109</v>
      </c>
      <c r="M14" t="str">
        <f>COMPLEX(0,2*$H14/'Single bit with plots'!$D$13-$H14^2/$I14/'Single bit with plots'!$D$13)</f>
        <v>0.179340206289072i</v>
      </c>
      <c r="N14" t="str">
        <f>COMPLEX(0,'Single bit with plots'!$D$13/$I14)</f>
        <v>0.154149278298667i</v>
      </c>
      <c r="O14" t="str">
        <f t="shared" si="2"/>
        <v>0.986080542669109</v>
      </c>
      <c r="R14" t="str">
        <f t="shared" si="3"/>
        <v>0.025190927990405i</v>
      </c>
      <c r="S14" t="str">
        <f t="shared" si="4"/>
        <v>1.97216108533822+0.333489484587739i</v>
      </c>
      <c r="T14" t="str">
        <f t="shared" si="5"/>
        <v>0.00209989425872932+0.012418171881823i</v>
      </c>
      <c r="U14">
        <f t="shared" si="6"/>
        <v>1.2594465005880311E-2</v>
      </c>
      <c r="V14">
        <f t="shared" si="7"/>
        <v>-37.996405519139188</v>
      </c>
      <c r="W14">
        <f t="shared" si="8"/>
        <v>80.402163383382401</v>
      </c>
      <c r="Y14" t="str">
        <f t="shared" si="9"/>
        <v>0.985924130032285-0.16671829315134i</v>
      </c>
      <c r="Z14">
        <f t="shared" si="10"/>
        <v>0.99992068658029776</v>
      </c>
      <c r="AA14">
        <f t="shared" si="11"/>
        <v>-6.8893493160506879E-4</v>
      </c>
      <c r="AB14">
        <f t="shared" si="12"/>
        <v>-9.5978366166176095</v>
      </c>
      <c r="AE14" t="str">
        <f t="shared" si="13"/>
        <v>-5.16305906096819</v>
      </c>
      <c r="AF14" t="str">
        <f>COMPLEX(0,-2*$G14/'Single bit with plots'!$D$13+$G14^2/$F14/'Single bit with plots'!$D$13)</f>
        <v>7.91007121106985i</v>
      </c>
      <c r="AG14" t="str">
        <f>COMPLEX(0,-'Single bit with plots'!$D$13/$F14)</f>
        <v>-3.24360908801169i</v>
      </c>
      <c r="AH14" t="str">
        <f t="shared" si="14"/>
        <v>-5.16305906096819</v>
      </c>
      <c r="AK14" t="str">
        <f t="shared" si="15"/>
        <v>11.1536802990815i</v>
      </c>
      <c r="AL14" t="str">
        <f t="shared" si="16"/>
        <v>-10.3261181219364+4.66646212305816i</v>
      </c>
      <c r="AM14" t="str">
        <f t="shared" si="17"/>
        <v>0.405345548735015-0.896963460981836i</v>
      </c>
      <c r="AN14">
        <f t="shared" si="18"/>
        <v>0.98430100285217836</v>
      </c>
      <c r="AO14">
        <f t="shared" si="19"/>
        <v>-0.13744144828820817</v>
      </c>
      <c r="AP14">
        <f t="shared" si="20"/>
        <v>-65.681377700001676</v>
      </c>
      <c r="AR14" t="str">
        <f t="shared" si="21"/>
        <v>-0.16083721909363-0.0726837309060033i</v>
      </c>
      <c r="AS14">
        <f t="shared" si="22"/>
        <v>0.17649797671415002</v>
      </c>
      <c r="AT14">
        <f t="shared" si="23"/>
        <v>-15.065205375712004</v>
      </c>
      <c r="AU14">
        <f t="shared" si="24"/>
        <v>-155.68137770000172</v>
      </c>
      <c r="AW14">
        <f t="shared" si="25"/>
        <v>-146.08354108338412</v>
      </c>
    </row>
    <row r="15" spans="2:49" x14ac:dyDescent="0.25">
      <c r="C15">
        <f>C14+('Single bit with plots'!D$16-'Single bit with plots'!D$15)/100</f>
        <v>0.11800000000000002</v>
      </c>
      <c r="D15" s="4">
        <f t="shared" si="0"/>
        <v>741415866.24719131</v>
      </c>
      <c r="E15" s="1"/>
      <c r="F15" s="1">
        <f>$D15*'Single bit with plots'!B$25*0.000000001</f>
        <v>16.687720036002524</v>
      </c>
      <c r="G15" s="1">
        <f>1/($D15*'Single bit with plots'!C$25*0.000000000001)</f>
        <v>87.757110672265881</v>
      </c>
      <c r="H15" s="1">
        <f>$D15*'Single bit with plots'!D$25*0.000000001</f>
        <v>4.8877200360025217</v>
      </c>
      <c r="I15" s="1">
        <f>1/($D15*'Single bit with plots'!E$25*0.000000000001)</f>
        <v>299.62151745192693</v>
      </c>
      <c r="L15" t="str">
        <f t="shared" si="1"/>
        <v>0.983687019284966</v>
      </c>
      <c r="M15" t="str">
        <f>COMPLEX(0,2*$H15/'Single bit with plots'!$D$13-$H15^2/$I15/'Single bit with plots'!$D$13)</f>
        <v>0.193914135786345i</v>
      </c>
      <c r="N15" t="str">
        <f>COMPLEX(0,'Single bit with plots'!$D$13/$I15)</f>
        <v>0.166877200360025i</v>
      </c>
      <c r="O15" t="str">
        <f t="shared" si="2"/>
        <v>0.983687019284966</v>
      </c>
      <c r="R15" t="str">
        <f t="shared" si="3"/>
        <v>0.02703693542632i</v>
      </c>
      <c r="S15" t="str">
        <f t="shared" si="4"/>
        <v>1.96737403856993+0.36079133614637i</v>
      </c>
      <c r="T15" t="str">
        <f t="shared" si="5"/>
        <v>0.00243822743089134+0.013295511469041i</v>
      </c>
      <c r="U15">
        <f t="shared" si="6"/>
        <v>1.3517232639418165E-2</v>
      </c>
      <c r="V15">
        <f t="shared" si="7"/>
        <v>-37.382244233639213</v>
      </c>
      <c r="W15">
        <f t="shared" si="8"/>
        <v>79.608152865089906</v>
      </c>
      <c r="Y15" t="str">
        <f t="shared" si="9"/>
        <v>0.983507284342443-0.180362706974383i</v>
      </c>
      <c r="Z15">
        <f t="shared" si="10"/>
        <v>0.99990863803738295</v>
      </c>
      <c r="AA15">
        <f t="shared" si="11"/>
        <v>-7.9359617721292731E-4</v>
      </c>
      <c r="AB15">
        <f t="shared" si="12"/>
        <v>-10.391847134910087</v>
      </c>
      <c r="AE15" t="str">
        <f t="shared" si="13"/>
        <v>-4.2587837333642</v>
      </c>
      <c r="AF15" t="str">
        <f>COMPLEX(0,-2*$G15/'Single bit with plots'!$D$13+$G15^2/$F15/'Single bit with plots'!$D$13)</f>
        <v>5.71962889491643i</v>
      </c>
      <c r="AG15" t="str">
        <f>COMPLEX(0,-'Single bit with plots'!$D$13/$F15)</f>
        <v>-2.99621517451927i</v>
      </c>
      <c r="AH15" t="str">
        <f t="shared" si="14"/>
        <v>-4.2587837333642</v>
      </c>
      <c r="AK15" t="str">
        <f t="shared" si="15"/>
        <v>8.7158440694357i</v>
      </c>
      <c r="AL15" t="str">
        <f t="shared" si="16"/>
        <v>-8.5175674667284+2.72341372039716i</v>
      </c>
      <c r="AM15" t="str">
        <f t="shared" si="17"/>
        <v>0.296837002902794-0.928367651198178i</v>
      </c>
      <c r="AN15">
        <f t="shared" si="18"/>
        <v>0.9746685088190421</v>
      </c>
      <c r="AO15">
        <f t="shared" si="19"/>
        <v>-0.22286131207237128</v>
      </c>
      <c r="AP15">
        <f t="shared" si="20"/>
        <v>-72.268801669658856</v>
      </c>
      <c r="AR15" t="str">
        <f t="shared" si="21"/>
        <v>-0.2130298898884-0.0681143445288857i</v>
      </c>
      <c r="AS15">
        <f t="shared" si="22"/>
        <v>0.22365441626863433</v>
      </c>
      <c r="AT15">
        <f t="shared" si="23"/>
        <v>-13.008450437001768</v>
      </c>
      <c r="AU15">
        <f t="shared" si="24"/>
        <v>-162.26880166965879</v>
      </c>
      <c r="AW15">
        <f t="shared" si="25"/>
        <v>-151.87695453474871</v>
      </c>
    </row>
    <row r="16" spans="2:49" x14ac:dyDescent="0.25">
      <c r="C16">
        <f>C15+('Single bit with plots'!D$16-'Single bit with plots'!D$15)/100</f>
        <v>0.12700000000000003</v>
      </c>
      <c r="D16" s="4">
        <f t="shared" si="0"/>
        <v>797964534.01180768</v>
      </c>
      <c r="E16" s="1"/>
      <c r="F16" s="1">
        <f>$D16*'Single bit with plots'!B$25*0.000000001</f>
        <v>17.960512242138314</v>
      </c>
      <c r="G16" s="1">
        <f>1/($D16*'Single bit with plots'!C$25*0.000000000001)</f>
        <v>81.538102829349398</v>
      </c>
      <c r="H16" s="1">
        <f>$D16*'Single bit with plots'!D$25*0.000000001</f>
        <v>5.2605122421383079</v>
      </c>
      <c r="I16" s="1">
        <f>1/($D16*'Single bit with plots'!E$25*0.000000000001)</f>
        <v>278.38849653013676</v>
      </c>
      <c r="L16" t="str">
        <f t="shared" si="1"/>
        <v>0.981103701095031</v>
      </c>
      <c r="M16" t="str">
        <f>COMPLEX(0,2*$H16/'Single bit with plots'!$D$13-$H16^2/$I16/'Single bit with plots'!$D$13)</f>
        <v>0.208432405451118i</v>
      </c>
      <c r="N16" t="str">
        <f>COMPLEX(0,'Single bit with plots'!$D$13/$I16)</f>
        <v>0.179605122421383i</v>
      </c>
      <c r="O16" t="str">
        <f t="shared" si="2"/>
        <v>0.981103701095031</v>
      </c>
      <c r="R16" t="str">
        <f t="shared" si="3"/>
        <v>0.028827283029735i</v>
      </c>
      <c r="S16" t="str">
        <f t="shared" si="4"/>
        <v>1.96220740219006+0.388037527872501i</v>
      </c>
      <c r="T16" t="str">
        <f t="shared" si="5"/>
        <v>0.00279593604626084+0.0141383397531222i</v>
      </c>
      <c r="U16">
        <f t="shared" si="6"/>
        <v>1.441214450904154E-2</v>
      </c>
      <c r="V16">
        <f t="shared" si="7"/>
        <v>-36.825427838060321</v>
      </c>
      <c r="W16">
        <f t="shared" si="8"/>
        <v>78.813768702083848</v>
      </c>
      <c r="Y16" t="str">
        <f t="shared" si="9"/>
        <v>0.980899916134216-0.193978464316382i</v>
      </c>
      <c r="Z16">
        <f t="shared" si="10"/>
        <v>0.99989613965184099</v>
      </c>
      <c r="AA16">
        <f t="shared" si="11"/>
        <v>-9.0216637234797334E-4</v>
      </c>
      <c r="AB16">
        <f t="shared" si="12"/>
        <v>-11.186231297916196</v>
      </c>
      <c r="AE16" t="str">
        <f t="shared" si="13"/>
        <v>-3.53985397131645</v>
      </c>
      <c r="AF16" t="str">
        <f>COMPLEX(0,-2*$G16/'Single bit with plots'!$D$13+$G16^2/$F16/'Single bit with plots'!$D$13)</f>
        <v>4.14189748569465i</v>
      </c>
      <c r="AG16" t="str">
        <f>COMPLEX(0,-'Single bit with plots'!$D$13/$F16)</f>
        <v>-2.78388496530137i</v>
      </c>
      <c r="AH16" t="str">
        <f t="shared" si="14"/>
        <v>-3.53985397131645</v>
      </c>
      <c r="AK16" t="str">
        <f t="shared" si="15"/>
        <v>6.92578245099602i</v>
      </c>
      <c r="AL16" t="str">
        <f t="shared" si="16"/>
        <v>-7.0797079426329+1.35801252039328i</v>
      </c>
      <c r="AM16" t="str">
        <f t="shared" si="17"/>
        <v>0.180987868307959-0.943541557635253i</v>
      </c>
      <c r="AN16">
        <f t="shared" si="18"/>
        <v>0.96074308712549095</v>
      </c>
      <c r="AO16">
        <f t="shared" si="19"/>
        <v>-0.34785463498873115</v>
      </c>
      <c r="AP16">
        <f t="shared" si="20"/>
        <v>-79.141554705174897</v>
      </c>
      <c r="AR16" t="str">
        <f t="shared" si="21"/>
        <v>-0.272472190488617-0.0522649591114229i</v>
      </c>
      <c r="AS16">
        <f t="shared" si="22"/>
        <v>0.27743957998199154</v>
      </c>
      <c r="AT16">
        <f t="shared" si="23"/>
        <v>-11.136631633705807</v>
      </c>
      <c r="AU16">
        <f t="shared" si="24"/>
        <v>-169.14155470517494</v>
      </c>
      <c r="AW16">
        <f t="shared" si="25"/>
        <v>-157.95532340725873</v>
      </c>
    </row>
    <row r="17" spans="3:49" x14ac:dyDescent="0.25">
      <c r="C17">
        <f>C16+('Single bit with plots'!D$16-'Single bit with plots'!D$15)/100</f>
        <v>0.13600000000000004</v>
      </c>
      <c r="D17" s="4">
        <f t="shared" si="0"/>
        <v>854513201.77642393</v>
      </c>
      <c r="E17" s="1"/>
      <c r="F17" s="1">
        <f>$D17*'Single bit with plots'!B$25*0.000000001</f>
        <v>19.233304448274097</v>
      </c>
      <c r="G17" s="1">
        <f>1/($D17*'Single bit with plots'!C$25*0.000000000001)</f>
        <v>76.14219896564245</v>
      </c>
      <c r="H17" s="1">
        <f>$D17*'Single bit with plots'!D$25*0.000000001</f>
        <v>5.6333044482740933</v>
      </c>
      <c r="I17" s="1">
        <f>1/($D17*'Single bit with plots'!E$25*0.000000000001)</f>
        <v>259.96572837740717</v>
      </c>
      <c r="L17" t="str">
        <f t="shared" si="1"/>
        <v>0.978330588099306</v>
      </c>
      <c r="M17" t="str">
        <f>COMPLEX(0,2*$H17/'Single bit with plots'!$D$13-$H17^2/$I17/'Single bit with plots'!$D$13)</f>
        <v>0.22289077004193i</v>
      </c>
      <c r="N17" t="str">
        <f>COMPLEX(0,'Single bit with plots'!$D$13/$I17)</f>
        <v>0.192333044482741i</v>
      </c>
      <c r="O17" t="str">
        <f t="shared" si="2"/>
        <v>0.978330588099306</v>
      </c>
      <c r="R17" t="str">
        <f t="shared" si="3"/>
        <v>0.030557725559189i</v>
      </c>
      <c r="S17" t="str">
        <f t="shared" si="4"/>
        <v>1.95666117619861+0.415223814524671i</v>
      </c>
      <c r="T17" t="str">
        <f t="shared" si="5"/>
        <v>0.00317133351480692+0.0149442901590402i</v>
      </c>
      <c r="U17">
        <f t="shared" si="6"/>
        <v>1.5277079715041202E-2</v>
      </c>
      <c r="V17">
        <f t="shared" si="7"/>
        <v>-36.319193104804377</v>
      </c>
      <c r="W17">
        <f t="shared" si="8"/>
        <v>78.018978603787076</v>
      </c>
      <c r="Y17" t="str">
        <f t="shared" si="9"/>
        <v>0.978102256340628-0.207563452892735i</v>
      </c>
      <c r="Z17">
        <f t="shared" si="10"/>
        <v>0.99988329860808356</v>
      </c>
      <c r="AA17">
        <f t="shared" si="11"/>
        <v>-1.0137145628955927E-3</v>
      </c>
      <c r="AB17">
        <f t="shared" si="12"/>
        <v>-11.98102139621294</v>
      </c>
      <c r="AE17" t="str">
        <f t="shared" si="13"/>
        <v>-2.95887244287214</v>
      </c>
      <c r="AF17" t="str">
        <f>COMPLEX(0,-2*$G17/'Single bit with plots'!$D$13+$G17^2/$F17/'Single bit with plots'!$D$13)</f>
        <v>2.98305710586969i</v>
      </c>
      <c r="AG17" t="str">
        <f>COMPLEX(0,-'Single bit with plots'!$D$13/$F17)</f>
        <v>-2.59965728377407i</v>
      </c>
      <c r="AH17" t="str">
        <f t="shared" si="14"/>
        <v>-2.95887244287214</v>
      </c>
      <c r="AK17" t="str">
        <f t="shared" si="15"/>
        <v>5.58271438964376i</v>
      </c>
      <c r="AL17" t="str">
        <f t="shared" si="16"/>
        <v>-5.91774488574428+0.38339982209562i</v>
      </c>
      <c r="AM17" t="str">
        <f t="shared" si="17"/>
        <v>0.0608647301696691-0.939442130450273i</v>
      </c>
      <c r="AN17">
        <f t="shared" si="18"/>
        <v>0.94141172280972496</v>
      </c>
      <c r="AO17">
        <f t="shared" si="19"/>
        <v>-0.52440795997914458</v>
      </c>
      <c r="AP17">
        <f t="shared" si="20"/>
        <v>-86.293092476012674</v>
      </c>
      <c r="AR17" t="str">
        <f t="shared" si="21"/>
        <v>-0.336553892920974-0.0218047085778117i</v>
      </c>
      <c r="AS17">
        <f t="shared" si="22"/>
        <v>0.33725949676239764</v>
      </c>
      <c r="AT17">
        <f t="shared" si="23"/>
        <v>-9.4407162470018982</v>
      </c>
      <c r="AU17">
        <f t="shared" si="24"/>
        <v>-176.29309247601267</v>
      </c>
      <c r="AW17">
        <f t="shared" si="25"/>
        <v>-164.31207107979972</v>
      </c>
    </row>
    <row r="18" spans="3:49" x14ac:dyDescent="0.25">
      <c r="C18">
        <f>C17+('Single bit with plots'!D$16-'Single bit with plots'!D$15)/100</f>
        <v>0.14500000000000005</v>
      </c>
      <c r="D18" s="4">
        <f t="shared" si="0"/>
        <v>911061869.5410403</v>
      </c>
      <c r="E18" s="1"/>
      <c r="F18" s="1">
        <f>$D18*'Single bit with plots'!B$25*0.000000001</f>
        <v>20.506096654409887</v>
      </c>
      <c r="G18" s="1">
        <f>1/($D18*'Single bit with plots'!C$25*0.000000000001)</f>
        <v>71.416131443637056</v>
      </c>
      <c r="H18" s="1">
        <f>$D18*'Single bit with plots'!D$25*0.000000001</f>
        <v>6.0060966544098795</v>
      </c>
      <c r="I18" s="1">
        <f>1/($D18*'Single bit with plots'!E$25*0.000000000001)</f>
        <v>243.82992454708534</v>
      </c>
      <c r="L18" t="str">
        <f t="shared" si="1"/>
        <v>0.975367680297789</v>
      </c>
      <c r="M18" t="str">
        <f>COMPLEX(0,2*$H18/'Single bit with plots'!$D$13-$H18^2/$I18/'Single bit with plots'!$D$13)</f>
        <v>0.237284984317319i</v>
      </c>
      <c r="N18" t="str">
        <f>COMPLEX(0,'Single bit with plots'!$D$13/$I18)</f>
        <v>0.205060966544099i</v>
      </c>
      <c r="O18" t="str">
        <f t="shared" si="2"/>
        <v>0.975367680297789</v>
      </c>
      <c r="R18" t="str">
        <f t="shared" si="3"/>
        <v>0.03222401777322i</v>
      </c>
      <c r="S18" t="str">
        <f t="shared" si="4"/>
        <v>1.95073536059558+0.442345950861418i</v>
      </c>
      <c r="T18" t="str">
        <f t="shared" si="5"/>
        <v>0.00356261610176973+0.0157110541928i</v>
      </c>
      <c r="U18">
        <f t="shared" si="6"/>
        <v>1.6109917980476729E-2</v>
      </c>
      <c r="V18">
        <f t="shared" si="7"/>
        <v>-35.858133413486577</v>
      </c>
      <c r="W18">
        <f t="shared" si="8"/>
        <v>77.223749457479229</v>
      </c>
      <c r="Y18" t="str">
        <f t="shared" si="9"/>
        <v>0.975114543653015-0.221115574528417i</v>
      </c>
      <c r="Z18">
        <f t="shared" si="10"/>
        <v>0.99987022685079474</v>
      </c>
      <c r="AA18">
        <f t="shared" si="11"/>
        <v>-1.1272683981481768E-3</v>
      </c>
      <c r="AB18">
        <f t="shared" si="12"/>
        <v>-12.776250542520749</v>
      </c>
      <c r="AE18" t="str">
        <f t="shared" si="13"/>
        <v>-2.48267798826935</v>
      </c>
      <c r="AF18" t="str">
        <f>COMPLEX(0,-2*$G18/'Single bit with plots'!$D$13+$G18^2/$F18/'Single bit with plots'!$D$13)</f>
        <v>2.11774252197662i</v>
      </c>
      <c r="AG18" t="str">
        <f>COMPLEX(0,-'Single bit with plots'!$D$13/$F18)</f>
        <v>-2.43829924547085i</v>
      </c>
      <c r="AH18" t="str">
        <f t="shared" si="14"/>
        <v>-2.48267798826935</v>
      </c>
      <c r="AK18" t="str">
        <f t="shared" si="15"/>
        <v>4.55604176744747i</v>
      </c>
      <c r="AL18" t="str">
        <f t="shared" si="16"/>
        <v>-4.9653559765387-0.32055672349423i</v>
      </c>
      <c r="AM18" t="str">
        <f t="shared" si="17"/>
        <v>-0.0589909660752836-0.913757611354464i</v>
      </c>
      <c r="AN18">
        <f t="shared" si="18"/>
        <v>0.91565982023167913</v>
      </c>
      <c r="AO18">
        <f t="shared" si="19"/>
        <v>-0.76531685057724386</v>
      </c>
      <c r="AP18">
        <f t="shared" si="20"/>
        <v>-93.693812668996927</v>
      </c>
      <c r="AR18" t="str">
        <f t="shared" si="21"/>
        <v>-0.401119066942355+0.02589570907658i</v>
      </c>
      <c r="AS18">
        <f t="shared" si="22"/>
        <v>0.40195409391283021</v>
      </c>
      <c r="AT18">
        <f t="shared" si="23"/>
        <v>-7.9164708735723863</v>
      </c>
      <c r="AU18">
        <f t="shared" si="24"/>
        <v>176.30618733100312</v>
      </c>
      <c r="AW18">
        <f t="shared" si="25"/>
        <v>189.08243787352387</v>
      </c>
    </row>
    <row r="19" spans="3:49" x14ac:dyDescent="0.25">
      <c r="C19">
        <f>C18+('Single bit with plots'!D$16-'Single bit with plots'!D$15)/100</f>
        <v>0.15400000000000005</v>
      </c>
      <c r="D19" s="4">
        <f t="shared" si="0"/>
        <v>967610537.30565655</v>
      </c>
      <c r="E19" s="1"/>
      <c r="F19" s="1">
        <f>$D19*'Single bit with plots'!B$25*0.000000001</f>
        <v>21.778888860545671</v>
      </c>
      <c r="G19" s="1">
        <f>1/($D19*'Single bit with plots'!C$25*0.000000000001)</f>
        <v>67.242461424203725</v>
      </c>
      <c r="H19" s="1">
        <f>$D19*'Single bit with plots'!D$25*0.000000001</f>
        <v>6.378888860545664</v>
      </c>
      <c r="I19" s="1">
        <f>1/($D19*'Single bit with plots'!E$25*0.000000000001)</f>
        <v>229.58012376186608</v>
      </c>
      <c r="L19" t="str">
        <f t="shared" si="1"/>
        <v>0.972214977690481</v>
      </c>
      <c r="M19" t="str">
        <f>COMPLEX(0,2*$H19/'Single bit with plots'!$D$13-$H19^2/$I19/'Single bit with plots'!$D$13)</f>
        <v>0.251610803035822i</v>
      </c>
      <c r="N19" t="str">
        <f>COMPLEX(0,'Single bit with plots'!$D$13/$I19)</f>
        <v>0.217788888605457i</v>
      </c>
      <c r="O19" t="str">
        <f t="shared" si="2"/>
        <v>0.972214977690481</v>
      </c>
      <c r="R19" t="str">
        <f t="shared" si="3"/>
        <v>0.033821914430365i</v>
      </c>
      <c r="S19" t="str">
        <f t="shared" si="4"/>
        <v>1.94442995538096+0.469399691641279i</v>
      </c>
      <c r="T19" t="str">
        <f t="shared" si="5"/>
        <v>0.00396786431936421+0.0164363854063951i</v>
      </c>
      <c r="U19">
        <f t="shared" si="6"/>
        <v>1.6908539631926862E-2</v>
      </c>
      <c r="V19">
        <f t="shared" si="7"/>
        <v>-35.437878004383087</v>
      </c>
      <c r="W19">
        <f t="shared" si="8"/>
        <v>76.428047274889366</v>
      </c>
      <c r="Y19" t="str">
        <f t="shared" si="9"/>
        <v>0.971937022680101-0.234632745436899i</v>
      </c>
      <c r="Z19">
        <f t="shared" si="10"/>
        <v>0.99985704042503787</v>
      </c>
      <c r="AA19">
        <f t="shared" si="11"/>
        <v>-1.2418198579604162E-3</v>
      </c>
      <c r="AB19">
        <f t="shared" si="12"/>
        <v>-13.571952725110663</v>
      </c>
      <c r="AE19" t="str">
        <f t="shared" si="13"/>
        <v>-2.08750652316424</v>
      </c>
      <c r="AF19" t="str">
        <f>COMPLEX(0,-2*$G19/'Single bit with plots'!$D$13+$G19^2/$F19/'Single bit with plots'!$D$13)</f>
        <v>1.46253230864882i</v>
      </c>
      <c r="AG19" t="str">
        <f>COMPLEX(0,-'Single bit with plots'!$D$13/$F19)</f>
        <v>-2.29580123761866i</v>
      </c>
      <c r="AH19" t="str">
        <f t="shared" si="14"/>
        <v>-2.08750652316424</v>
      </c>
      <c r="AK19" t="str">
        <f t="shared" si="15"/>
        <v>3.75833354626748i</v>
      </c>
      <c r="AL19" t="str">
        <f t="shared" si="16"/>
        <v>-4.17501304632848-0.83326892896984i</v>
      </c>
      <c r="AM19" t="str">
        <f t="shared" si="17"/>
        <v>-0.172782912741946-0.865712004613061i</v>
      </c>
      <c r="AN19">
        <f t="shared" si="18"/>
        <v>0.88278604988227782</v>
      </c>
      <c r="AO19">
        <f t="shared" si="19"/>
        <v>-1.0828907668233609</v>
      </c>
      <c r="AP19">
        <f t="shared" si="20"/>
        <v>-101.28705357461618</v>
      </c>
      <c r="AR19" t="str">
        <f t="shared" si="21"/>
        <v>-0.460689288992366+0.091946555894988i</v>
      </c>
      <c r="AS19">
        <f t="shared" si="22"/>
        <v>0.46977525491796807</v>
      </c>
      <c r="AT19">
        <f t="shared" si="23"/>
        <v>-6.5621972622628499</v>
      </c>
      <c r="AU19">
        <f t="shared" si="24"/>
        <v>168.71294642538385</v>
      </c>
      <c r="AW19">
        <f t="shared" si="25"/>
        <v>182.28489915049451</v>
      </c>
    </row>
    <row r="20" spans="3:49" x14ac:dyDescent="0.25">
      <c r="C20">
        <f>C19+('Single bit with plots'!D$16-'Single bit with plots'!D$15)/100</f>
        <v>0.16300000000000006</v>
      </c>
      <c r="D20" s="4">
        <f t="shared" si="0"/>
        <v>1024159205.070273</v>
      </c>
      <c r="E20" s="1"/>
      <c r="F20" s="1">
        <f>$D20*'Single bit with plots'!B$25*0.000000001</f>
        <v>23.051681066681464</v>
      </c>
      <c r="G20" s="1">
        <f>1/($D20*'Single bit with plots'!C$25*0.000000000001)</f>
        <v>63.529687480536019</v>
      </c>
      <c r="H20" s="1">
        <f>$D20*'Single bit with plots'!D$25*0.000000001</f>
        <v>6.7516810666814511</v>
      </c>
      <c r="I20" s="1">
        <f>1/($D20*'Single bit with plots'!E$25*0.000000000001)</f>
        <v>216.90392060937035</v>
      </c>
      <c r="L20" t="str">
        <f t="shared" si="1"/>
        <v>0.968872480277381</v>
      </c>
      <c r="M20" t="str">
        <f>COMPLEX(0,2*$H20/'Single bit with plots'!$D$13-$H20^2/$I20/'Single bit with plots'!$D$13)</f>
        <v>0.265863980955979i</v>
      </c>
      <c r="N20" t="str">
        <f>COMPLEX(0,'Single bit with plots'!$D$13/$I20)</f>
        <v>0.230516810666815i</v>
      </c>
      <c r="O20" t="str">
        <f t="shared" si="2"/>
        <v>0.968872480277381</v>
      </c>
      <c r="R20" t="str">
        <f t="shared" si="3"/>
        <v>0.035347170289164i</v>
      </c>
      <c r="S20" t="str">
        <f t="shared" si="4"/>
        <v>1.93774496055476+0.496380791622794i</v>
      </c>
      <c r="T20" t="str">
        <f t="shared" si="5"/>
        <v>0.00438504439921388+0.0171181033387824i</v>
      </c>
      <c r="U20">
        <f t="shared" si="6"/>
        <v>1.7670825569291046E-2</v>
      </c>
      <c r="V20">
        <f t="shared" si="7"/>
        <v>-35.054863201362153</v>
      </c>
      <c r="W20">
        <f t="shared" si="8"/>
        <v>75.631837139787308</v>
      </c>
      <c r="Y20" t="str">
        <f t="shared" si="9"/>
        <v>0.968569942020511-0.248112896355845i</v>
      </c>
      <c r="Z20">
        <f t="shared" si="10"/>
        <v>0.99984385877180959</v>
      </c>
      <c r="AA20">
        <f t="shared" si="11"/>
        <v>-1.3563313683925113E-3</v>
      </c>
      <c r="AB20">
        <f t="shared" si="12"/>
        <v>-14.368162860212708</v>
      </c>
      <c r="AE20" t="str">
        <f t="shared" si="13"/>
        <v>-1.75596765792326</v>
      </c>
      <c r="AF20" t="str">
        <f>COMPLEX(0,-2*$G20/'Single bit with plots'!$D$13+$G20^2/$F20/'Single bit with plots'!$D$13)</f>
        <v>0.960527781065147i</v>
      </c>
      <c r="AG20" t="str">
        <f>COMPLEX(0,-'Single bit with plots'!$D$13/$F20)</f>
        <v>-2.1690392060937i</v>
      </c>
      <c r="AH20" t="str">
        <f t="shared" si="14"/>
        <v>-1.75596765792326</v>
      </c>
      <c r="AK20" t="str">
        <f t="shared" si="15"/>
        <v>3.12956698715885i</v>
      </c>
      <c r="AL20" t="str">
        <f t="shared" si="16"/>
        <v>-3.51193531584652-1.20851142502855i</v>
      </c>
      <c r="AM20" t="str">
        <f t="shared" si="17"/>
        <v>-0.274181926523435-0.796772931378566i</v>
      </c>
      <c r="AN20">
        <f t="shared" si="18"/>
        <v>0.84262852610726124</v>
      </c>
      <c r="AO20">
        <f t="shared" si="19"/>
        <v>-1.4872768495603708</v>
      </c>
      <c r="AP20">
        <f t="shared" si="20"/>
        <v>-108.98913496581122</v>
      </c>
      <c r="AR20" t="str">
        <f t="shared" si="21"/>
        <v>-0.509190526771187+0.175220359652597i</v>
      </c>
      <c r="AS20">
        <f t="shared" si="22"/>
        <v>0.53849528037885752</v>
      </c>
      <c r="AT20">
        <f t="shared" si="23"/>
        <v>-5.3763619741315472</v>
      </c>
      <c r="AU20">
        <f t="shared" si="24"/>
        <v>161.01086503418881</v>
      </c>
      <c r="AW20">
        <f t="shared" si="25"/>
        <v>175.37902789440153</v>
      </c>
    </row>
    <row r="21" spans="3:49" x14ac:dyDescent="0.25">
      <c r="C21">
        <f>C20+('Single bit with plots'!D$16-'Single bit with plots'!D$15)/100</f>
        <v>0.17200000000000007</v>
      </c>
      <c r="D21" s="4">
        <f t="shared" si="0"/>
        <v>1080707872.8348894</v>
      </c>
      <c r="E21" s="1"/>
      <c r="F21" s="1">
        <f>$D21*'Single bit with plots'!B$25*0.000000001</f>
        <v>24.324473272817251</v>
      </c>
      <c r="G21" s="1">
        <f>1/($D21*'Single bit with plots'!C$25*0.000000000001)</f>
        <v>60.205459647252148</v>
      </c>
      <c r="H21" s="1">
        <f>$D21*'Single bit with plots'!D$25*0.000000001</f>
        <v>7.1244732728172373</v>
      </c>
      <c r="I21" s="1">
        <f>1/($D21*'Single bit with plots'!E$25*0.000000000001)</f>
        <v>205.55429685655446</v>
      </c>
      <c r="L21" t="str">
        <f t="shared" si="1"/>
        <v>0.965340188058491</v>
      </c>
      <c r="M21" t="str">
        <f>COMPLEX(0,2*$H21/'Single bit with plots'!$D$13-$H21^2/$I21/'Single bit with plots'!$D$13)</f>
        <v>0.280040272836326i</v>
      </c>
      <c r="N21" t="str">
        <f>COMPLEX(0,'Single bit with plots'!$D$13/$I21)</f>
        <v>0.243244732728172i</v>
      </c>
      <c r="O21" t="str">
        <f t="shared" si="2"/>
        <v>0.965340188058491</v>
      </c>
      <c r="R21" t="str">
        <f t="shared" si="3"/>
        <v>0.036795540108154i</v>
      </c>
      <c r="S21" t="str">
        <f t="shared" si="4"/>
        <v>1.93068037611698+0.523285005564498i</v>
      </c>
      <c r="T21" t="str">
        <f t="shared" si="5"/>
        <v>0.00481200984336773+0.0177540974334812i</v>
      </c>
      <c r="U21">
        <f t="shared" si="6"/>
        <v>1.8394657224591375E-2</v>
      </c>
      <c r="V21">
        <f t="shared" si="7"/>
        <v>-34.706166012439098</v>
      </c>
      <c r="W21">
        <f t="shared" si="8"/>
        <v>74.835083156641801</v>
      </c>
      <c r="Y21" t="str">
        <f t="shared" si="9"/>
        <v>0.965013552256394-0.261553972531653i</v>
      </c>
      <c r="Z21">
        <f t="shared" si="10"/>
        <v>0.99983080397914958</v>
      </c>
      <c r="AA21">
        <f t="shared" si="11"/>
        <v>-1.4697423050878298E-3</v>
      </c>
      <c r="AB21">
        <f t="shared" si="12"/>
        <v>-15.164916843358226</v>
      </c>
      <c r="AE21" t="str">
        <f t="shared" si="13"/>
        <v>-1.47509818494331</v>
      </c>
      <c r="AF21" t="str">
        <f>COMPLEX(0,-2*$G21/'Single bit with plots'!$D$13+$G21^2/$F21/'Single bit with plots'!$D$13)</f>
        <v>0.572070092041749i</v>
      </c>
      <c r="AG21" t="str">
        <f>COMPLEX(0,-'Single bit with plots'!$D$13/$F21)</f>
        <v>-2.05554296856554i</v>
      </c>
      <c r="AH21" t="str">
        <f t="shared" si="14"/>
        <v>-1.47509818494331</v>
      </c>
      <c r="AK21" t="str">
        <f t="shared" si="15"/>
        <v>2.62761306060729i</v>
      </c>
      <c r="AL21" t="str">
        <f t="shared" si="16"/>
        <v>-2.95019636988662-1.48347287652379i</v>
      </c>
      <c r="AM21" t="str">
        <f t="shared" si="17"/>
        <v>-0.357471336095594-0.710906586009852i</v>
      </c>
      <c r="AN21">
        <f t="shared" si="18"/>
        <v>0.79572226948989699</v>
      </c>
      <c r="AO21">
        <f t="shared" si="19"/>
        <v>-1.9847697476325048</v>
      </c>
      <c r="AP21">
        <f t="shared" si="20"/>
        <v>-116.69501932228036</v>
      </c>
      <c r="AR21" t="str">
        <f t="shared" si="21"/>
        <v>-0.541104469807703+0.272088262503138i</v>
      </c>
      <c r="AS21">
        <f t="shared" si="22"/>
        <v>0.6056616793539541</v>
      </c>
      <c r="AT21">
        <f t="shared" si="23"/>
        <v>-4.3553980717760421</v>
      </c>
      <c r="AU21">
        <f t="shared" si="24"/>
        <v>153.30498067771953</v>
      </c>
      <c r="AW21">
        <f t="shared" si="25"/>
        <v>168.46989752107774</v>
      </c>
    </row>
    <row r="22" spans="3:49" x14ac:dyDescent="0.25">
      <c r="C22">
        <f>C21+('Single bit with plots'!D$16-'Single bit with plots'!D$15)/100</f>
        <v>0.18100000000000008</v>
      </c>
      <c r="D22" s="4">
        <f t="shared" si="0"/>
        <v>1137256540.5995057</v>
      </c>
      <c r="E22" s="1"/>
      <c r="F22" s="1">
        <f>$D22*'Single bit with plots'!B$25*0.000000001</f>
        <v>25.597265478953034</v>
      </c>
      <c r="G22" s="1">
        <f>1/($D22*'Single bit with plots'!C$25*0.000000000001)</f>
        <v>57.211818007333534</v>
      </c>
      <c r="H22" s="1">
        <f>$D22*'Single bit with plots'!D$25*0.000000001</f>
        <v>7.4972654789530235</v>
      </c>
      <c r="I22" s="1">
        <f>1/($D22*'Single bit with plots'!E$25*0.000000000001)</f>
        <v>195.33336496865948</v>
      </c>
      <c r="L22" t="str">
        <f t="shared" si="1"/>
        <v>0.96161810103381</v>
      </c>
      <c r="M22" t="str">
        <f>COMPLEX(0,2*$H22/'Single bit with plots'!$D$13-$H22^2/$I22/'Single bit with plots'!$D$13)</f>
        <v>0.294135433435403i</v>
      </c>
      <c r="N22" t="str">
        <f>COMPLEX(0,'Single bit with plots'!$D$13/$I22)</f>
        <v>0.25597265478953i</v>
      </c>
      <c r="O22" t="str">
        <f t="shared" si="2"/>
        <v>0.96161810103381</v>
      </c>
      <c r="R22" t="str">
        <f t="shared" si="3"/>
        <v>0.038162778645873i</v>
      </c>
      <c r="S22" t="str">
        <f t="shared" si="4"/>
        <v>1.92323620206762+0.550108088224933i</v>
      </c>
      <c r="T22" t="str">
        <f t="shared" si="5"/>
        <v>0.00524650305184782+0.0183423309337822i</v>
      </c>
      <c r="U22">
        <f t="shared" si="6"/>
        <v>1.9077916509866372E-2</v>
      </c>
      <c r="V22">
        <f t="shared" si="7"/>
        <v>-34.389381122696506</v>
      </c>
      <c r="W22">
        <f t="shared" si="8"/>
        <v>74.037748400412084</v>
      </c>
      <c r="Y22" t="str">
        <f t="shared" si="9"/>
        <v>0.961268103876172-0.27495393354515i</v>
      </c>
      <c r="Z22">
        <f t="shared" si="10"/>
        <v>0.99981799998881882</v>
      </c>
      <c r="AA22">
        <f t="shared" si="11"/>
        <v>-1.580975884425094E-3</v>
      </c>
      <c r="AB22">
        <f t="shared" si="12"/>
        <v>-15.962251599587908</v>
      </c>
      <c r="AE22" t="str">
        <f t="shared" si="13"/>
        <v>-1.2350753854694</v>
      </c>
      <c r="AF22" t="str">
        <f>COMPLEX(0,-2*$G22/'Single bit with plots'!$D$13+$G22^2/$F22/'Single bit with plots'!$D$13)</f>
        <v>0.268981803429582i</v>
      </c>
      <c r="AG22" t="str">
        <f>COMPLEX(0,-'Single bit with plots'!$D$13/$F22)</f>
        <v>-1.95333364968659i</v>
      </c>
      <c r="AH22" t="str">
        <f t="shared" si="14"/>
        <v>-1.2350753854694</v>
      </c>
      <c r="AK22" t="str">
        <f t="shared" si="15"/>
        <v>2.22231545311617i</v>
      </c>
      <c r="AL22" t="str">
        <f t="shared" si="16"/>
        <v>-2.4701507709388-1.68435184625701i</v>
      </c>
      <c r="AM22" t="str">
        <f t="shared" si="17"/>
        <v>-0.418759664190201-0.614123177194929i</v>
      </c>
      <c r="AN22">
        <f t="shared" si="18"/>
        <v>0.7433081010729562</v>
      </c>
      <c r="AO22">
        <f t="shared" si="19"/>
        <v>-2.5766226787422992</v>
      </c>
      <c r="AP22">
        <f t="shared" si="20"/>
        <v>-124.28938091647737</v>
      </c>
      <c r="AR22" t="str">
        <f t="shared" si="21"/>
        <v>-0.552687672070852+0.376867886692692i</v>
      </c>
      <c r="AS22">
        <f t="shared" si="22"/>
        <v>0.66894922593520756</v>
      </c>
      <c r="AT22">
        <f t="shared" si="23"/>
        <v>-3.4921368892769307</v>
      </c>
      <c r="AU22">
        <f t="shared" si="24"/>
        <v>145.71061908352257</v>
      </c>
      <c r="AW22">
        <f t="shared" si="25"/>
        <v>161.67287068311049</v>
      </c>
    </row>
    <row r="23" spans="3:49" x14ac:dyDescent="0.25">
      <c r="C23">
        <f>C22+('Single bit with plots'!D$16-'Single bit with plots'!D$15)/100</f>
        <v>0.19000000000000009</v>
      </c>
      <c r="D23" s="4">
        <f t="shared" si="0"/>
        <v>1193805208.3641219</v>
      </c>
      <c r="E23" s="1"/>
      <c r="F23" s="1">
        <f>$D23*'Single bit with plots'!B$25*0.000000001</f>
        <v>26.87005768508882</v>
      </c>
      <c r="G23" s="1">
        <f>1/($D23*'Single bit with plots'!C$25*0.000000000001)</f>
        <v>54.501784522775644</v>
      </c>
      <c r="H23" s="1">
        <f>$D23*'Single bit with plots'!D$25*0.000000001</f>
        <v>7.8700576850888089</v>
      </c>
      <c r="I23" s="1">
        <f>1/($D23*'Single bit with plots'!E$25*0.000000000001)</f>
        <v>186.08073189119668</v>
      </c>
      <c r="L23" t="str">
        <f t="shared" si="1"/>
        <v>0.957706219203337</v>
      </c>
      <c r="M23" t="str">
        <f>COMPLEX(0,2*$H23/'Single bit with plots'!$D$13-$H23^2/$I23/'Single bit with plots'!$D$13)</f>
        <v>0.308145217511748i</v>
      </c>
      <c r="N23" t="str">
        <f>COMPLEX(0,'Single bit with plots'!$D$13/$I23)</f>
        <v>0.268700576850888i</v>
      </c>
      <c r="O23" t="str">
        <f t="shared" si="2"/>
        <v>0.957706219203337</v>
      </c>
      <c r="R23" t="str">
        <f t="shared" si="3"/>
        <v>0.03944464066086i</v>
      </c>
      <c r="S23" t="str">
        <f t="shared" si="4"/>
        <v>1.91541243840667+0.576845794362636i</v>
      </c>
      <c r="T23" t="str">
        <f t="shared" si="5"/>
        <v>0.00568615702480207+0.0188808447569134i</v>
      </c>
      <c r="U23">
        <f t="shared" si="6"/>
        <v>1.9718485754371969E-2</v>
      </c>
      <c r="V23">
        <f t="shared" si="7"/>
        <v>-34.102528779549857</v>
      </c>
      <c r="W23">
        <f t="shared" si="8"/>
        <v>73.239794867544433</v>
      </c>
      <c r="Y23" t="str">
        <f t="shared" si="9"/>
        <v>0.957333845134934-0.288310752971027i</v>
      </c>
      <c r="Z23">
        <f t="shared" si="10"/>
        <v>0.99980557175860862</v>
      </c>
      <c r="AA23">
        <f t="shared" si="11"/>
        <v>-1.6889464420128473E-3</v>
      </c>
      <c r="AB23">
        <f t="shared" si="12"/>
        <v>-16.760205132455535</v>
      </c>
      <c r="AE23" t="str">
        <f t="shared" si="13"/>
        <v>-1.02834639067488</v>
      </c>
      <c r="AF23" t="str">
        <f>COMPLEX(0,-2*$G23/'Single bit with plots'!$D$13+$G23^2/$F23/'Single bit with plots'!$D$13)</f>
        <v>0.0308985775312114i</v>
      </c>
      <c r="AG23" t="str">
        <f>COMPLEX(0,-'Single bit with plots'!$D$13/$F23)</f>
        <v>-1.86080731891197i</v>
      </c>
      <c r="AH23" t="str">
        <f t="shared" si="14"/>
        <v>-1.02834639067488</v>
      </c>
      <c r="AK23" t="str">
        <f t="shared" si="15"/>
        <v>1.89170589644318i</v>
      </c>
      <c r="AL23" t="str">
        <f t="shared" si="16"/>
        <v>-2.05669278134976-1.82990874138076i</v>
      </c>
      <c r="AM23" t="str">
        <f t="shared" si="17"/>
        <v>-0.456769251178913-0.513377525555376i</v>
      </c>
      <c r="AN23">
        <f t="shared" si="18"/>
        <v>0.68716419622089275</v>
      </c>
      <c r="AO23">
        <f t="shared" si="19"/>
        <v>-3.2587895385066119</v>
      </c>
      <c r="AP23">
        <f t="shared" si="20"/>
        <v>-131.66056540831889</v>
      </c>
      <c r="AR23" t="str">
        <f t="shared" si="21"/>
        <v>-0.542766744577619+0.482917827805833i</v>
      </c>
      <c r="AS23">
        <f t="shared" si="22"/>
        <v>0.72650214551100289</v>
      </c>
      <c r="AT23">
        <f t="shared" si="23"/>
        <v>-2.7752619760538515</v>
      </c>
      <c r="AU23">
        <f t="shared" si="24"/>
        <v>138.33943459168108</v>
      </c>
      <c r="AW23">
        <f t="shared" si="25"/>
        <v>155.09963972413661</v>
      </c>
    </row>
    <row r="24" spans="3:49" x14ac:dyDescent="0.25">
      <c r="C24">
        <f>C23+('Single bit with plots'!D$16-'Single bit with plots'!D$15)/100</f>
        <v>0.19900000000000009</v>
      </c>
      <c r="D24" s="4">
        <f t="shared" si="0"/>
        <v>1250353876.1287382</v>
      </c>
      <c r="E24" s="1"/>
      <c r="F24" s="1">
        <f>$D24*'Single bit with plots'!B$25*0.000000001</f>
        <v>28.142849891224603</v>
      </c>
      <c r="G24" s="1">
        <f>1/($D24*'Single bit with plots'!C$25*0.000000000001)</f>
        <v>52.036879695112425</v>
      </c>
      <c r="H24" s="1">
        <f>$D24*'Single bit with plots'!D$25*0.000000001</f>
        <v>8.2428498912245942</v>
      </c>
      <c r="I24" s="1">
        <f>1/($D24*'Single bit with plots'!E$25*0.000000000001)</f>
        <v>177.66502039862999</v>
      </c>
      <c r="L24" t="str">
        <f t="shared" si="1"/>
        <v>0.953604542567074</v>
      </c>
      <c r="M24" t="str">
        <f>COMPLEX(0,2*$H24/'Single bit with plots'!$D$13-$H24^2/$I24/'Single bit with plots'!$D$13)</f>
        <v>0.322065379823898i</v>
      </c>
      <c r="N24" t="str">
        <f>COMPLEX(0,'Single bit with plots'!$D$13/$I24)</f>
        <v>0.281428498912246i</v>
      </c>
      <c r="O24" t="str">
        <f t="shared" si="2"/>
        <v>0.953604542567074</v>
      </c>
      <c r="R24" t="str">
        <f t="shared" si="3"/>
        <v>0.040636880911652i</v>
      </c>
      <c r="S24" t="str">
        <f t="shared" si="4"/>
        <v>1.90720908513415+0.603493878736144i</v>
      </c>
      <c r="T24" t="str">
        <f t="shared" si="5"/>
        <v>0.0061284971375099+0.0193677613488899i</v>
      </c>
      <c r="U24">
        <f t="shared" si="6"/>
        <v>2.0314247631453657E-2</v>
      </c>
      <c r="V24">
        <f t="shared" si="7"/>
        <v>-33.843985155709092</v>
      </c>
      <c r="W24">
        <f t="shared" si="8"/>
        <v>72.441183428241885</v>
      </c>
      <c r="Y24" t="str">
        <f t="shared" si="9"/>
        <v>0.953211019861343-0.301622417863899i</v>
      </c>
      <c r="Z24">
        <f t="shared" si="10"/>
        <v>0.99979364438026219</v>
      </c>
      <c r="AA24">
        <f t="shared" si="11"/>
        <v>-1.7925670987460839E-3</v>
      </c>
      <c r="AB24">
        <f t="shared" si="12"/>
        <v>-17.55881657175814</v>
      </c>
      <c r="AE24" t="str">
        <f t="shared" si="13"/>
        <v>-0.84902665850264</v>
      </c>
      <c r="AF24" t="str">
        <f>COMPLEX(0,-2*$G24/'Single bit with plots'!$D$13+$G24^2/$F24/'Single bit with plots'!$D$13)</f>
        <v>-0.157123632173345i</v>
      </c>
      <c r="AG24" t="str">
        <f>COMPLEX(0,-'Single bit with plots'!$D$13/$F24)</f>
        <v>-1.7766502039863i</v>
      </c>
      <c r="AH24" t="str">
        <f t="shared" si="14"/>
        <v>-0.84902665850264</v>
      </c>
      <c r="AK24" t="str">
        <f t="shared" si="15"/>
        <v>1.61952657181296i</v>
      </c>
      <c r="AL24" t="str">
        <f t="shared" si="16"/>
        <v>-1.69805331700528-1.93377383615964i</v>
      </c>
      <c r="AM24" t="str">
        <f t="shared" si="17"/>
        <v>-0.472876540417102-0.41523448242732i</v>
      </c>
      <c r="AN24">
        <f t="shared" si="18"/>
        <v>0.62931065291597554</v>
      </c>
      <c r="AO24">
        <f t="shared" si="19"/>
        <v>-4.0226983298217602</v>
      </c>
      <c r="AP24">
        <f t="shared" si="20"/>
        <v>-138.7135231205381</v>
      </c>
      <c r="AR24" t="str">
        <f t="shared" si="21"/>
        <v>-0.512785019590621+0.583968856883584i</v>
      </c>
      <c r="AS24">
        <f t="shared" si="22"/>
        <v>0.77715384714126801</v>
      </c>
      <c r="AT24">
        <f t="shared" si="23"/>
        <v>-2.1898599753162902</v>
      </c>
      <c r="AU24">
        <f t="shared" si="24"/>
        <v>131.2864768794619</v>
      </c>
      <c r="AW24">
        <f t="shared" si="25"/>
        <v>148.84529345122004</v>
      </c>
    </row>
    <row r="25" spans="3:49" x14ac:dyDescent="0.25">
      <c r="C25">
        <f>C24+('Single bit with plots'!D$16-'Single bit with plots'!D$15)/100</f>
        <v>0.2080000000000001</v>
      </c>
      <c r="D25" s="4">
        <f t="shared" si="0"/>
        <v>1306902543.8933547</v>
      </c>
      <c r="E25" s="1"/>
      <c r="F25" s="1">
        <f>$D25*'Single bit with plots'!B$25*0.000000001</f>
        <v>29.415642097360394</v>
      </c>
      <c r="G25" s="1">
        <f>1/($D25*'Single bit with plots'!C$25*0.000000000001)</f>
        <v>49.785283939073892</v>
      </c>
      <c r="H25" s="1">
        <f>$D25*'Single bit with plots'!D$25*0.000000001</f>
        <v>8.6156420973603804</v>
      </c>
      <c r="I25" s="1">
        <f>1/($D25*'Single bit with plots'!E$25*0.000000000001)</f>
        <v>169.97759163138156</v>
      </c>
      <c r="L25" t="str">
        <f t="shared" si="1"/>
        <v>0.949313071125019</v>
      </c>
      <c r="M25" t="str">
        <f>COMPLEX(0,2*$H25/'Single bit with plots'!$D$13-$H25^2/$I25/'Single bit with plots'!$D$13)</f>
        <v>0.335891675130391i</v>
      </c>
      <c r="N25" t="str">
        <f>COMPLEX(0,'Single bit with plots'!$D$13/$I25)</f>
        <v>0.294156420973604i</v>
      </c>
      <c r="O25" t="str">
        <f t="shared" si="2"/>
        <v>0.949313071125019</v>
      </c>
      <c r="R25" t="str">
        <f t="shared" si="3"/>
        <v>0.041735254156787i</v>
      </c>
      <c r="S25" t="str">
        <f t="shared" si="4"/>
        <v>1.89862614225004+0.630048096103995i</v>
      </c>
      <c r="T25" t="str">
        <f t="shared" si="5"/>
        <v>0.00657094298670459+0.0198012885221585i</v>
      </c>
      <c r="U25">
        <f t="shared" si="6"/>
        <v>2.0863085075613536E-2</v>
      </c>
      <c r="V25">
        <f t="shared" si="7"/>
        <v>-33.612429419389898</v>
      </c>
      <c r="W25">
        <f t="shared" si="8"/>
        <v>71.641873780078257</v>
      </c>
      <c r="Y25" t="str">
        <f t="shared" si="9"/>
        <v>0.948899865220467-0.314886928064197i</v>
      </c>
      <c r="Z25">
        <f t="shared" si="10"/>
        <v>0.99978234215309436</v>
      </c>
      <c r="AA25">
        <f t="shared" si="11"/>
        <v>-1.8907578136839655E-3</v>
      </c>
      <c r="AB25">
        <f t="shared" si="12"/>
        <v>-18.358126219921676</v>
      </c>
      <c r="AE25" t="str">
        <f t="shared" si="13"/>
        <v>-0.692476532529656</v>
      </c>
      <c r="AF25" t="str">
        <f>COMPLEX(0,-2*$G25/'Single bit with plots'!$D$13+$G25^2/$F25/'Single bit with plots'!$D$13)</f>
        <v>-0.306202862918793i</v>
      </c>
      <c r="AG25" t="str">
        <f>COMPLEX(0,-'Single bit with plots'!$D$13/$F25)</f>
        <v>-1.69977591631382i</v>
      </c>
      <c r="AH25" t="str">
        <f t="shared" si="14"/>
        <v>-0.692476532529656</v>
      </c>
      <c r="AK25" t="str">
        <f t="shared" si="15"/>
        <v>1.39357305339503i</v>
      </c>
      <c r="AL25" t="str">
        <f t="shared" si="16"/>
        <v>-1.38495306505931-2.00597877923261i</v>
      </c>
      <c r="AM25" t="str">
        <f t="shared" si="17"/>
        <v>-0.470457152396185-0.324809555283245i</v>
      </c>
      <c r="AN25">
        <f t="shared" si="18"/>
        <v>0.5716915072344757</v>
      </c>
      <c r="AO25">
        <f t="shared" si="19"/>
        <v>-4.8567651880251796</v>
      </c>
      <c r="AP25">
        <f t="shared" si="20"/>
        <v>-145.37831141602865</v>
      </c>
      <c r="AR25" t="str">
        <f t="shared" si="21"/>
        <v>-0.46615361066568+0.675181184438167i</v>
      </c>
      <c r="AS25">
        <f t="shared" si="22"/>
        <v>0.82046865909428646</v>
      </c>
      <c r="AT25">
        <f t="shared" si="23"/>
        <v>-1.7187600763096853</v>
      </c>
      <c r="AU25">
        <f t="shared" si="24"/>
        <v>124.62168858397136</v>
      </c>
      <c r="AW25">
        <f t="shared" si="25"/>
        <v>142.97981480389305</v>
      </c>
    </row>
    <row r="26" spans="3:49" x14ac:dyDescent="0.25">
      <c r="C26">
        <f>C25+('Single bit with plots'!D$16-'Single bit with plots'!D$15)/100</f>
        <v>0.21700000000000011</v>
      </c>
      <c r="D26" s="4">
        <f t="shared" si="0"/>
        <v>1363451211.6579709</v>
      </c>
      <c r="E26" s="1"/>
      <c r="F26" s="1">
        <f>$D26*'Single bit with plots'!B$25*0.000000001</f>
        <v>30.68843430349618</v>
      </c>
      <c r="G26" s="1">
        <f>1/($D26*'Single bit with plots'!C$25*0.000000000001)</f>
        <v>47.720456494596178</v>
      </c>
      <c r="H26" s="1">
        <f>$D26*'Single bit with plots'!D$25*0.000000001</f>
        <v>8.9884343034961649</v>
      </c>
      <c r="I26" s="1">
        <f>1/($D26*'Single bit with plots'!E$25*0.000000000001)</f>
        <v>162.92782976648553</v>
      </c>
      <c r="L26" t="str">
        <f t="shared" si="1"/>
        <v>0.944831804877173</v>
      </c>
      <c r="M26" t="str">
        <f>COMPLEX(0,2*$H26/'Single bit with plots'!$D$13-$H26^2/$I26/'Single bit with plots'!$D$13)</f>
        <v>0.349619858189767i</v>
      </c>
      <c r="N26" t="str">
        <f>COMPLEX(0,'Single bit with plots'!$D$13/$I26)</f>
        <v>0.306884343034962i</v>
      </c>
      <c r="O26" t="str">
        <f t="shared" si="2"/>
        <v>0.944831804877173</v>
      </c>
      <c r="R26" t="str">
        <f t="shared" si="3"/>
        <v>0.042735515154805i</v>
      </c>
      <c r="S26" t="str">
        <f t="shared" si="4"/>
        <v>1.88966360975435+0.656504201224729i</v>
      </c>
      <c r="T26" t="str">
        <f t="shared" si="5"/>
        <v>0.00701081030692947+0.0201797232785116i</v>
      </c>
      <c r="U26">
        <f t="shared" si="6"/>
        <v>2.1362881190444594E-2</v>
      </c>
      <c r="V26">
        <f t="shared" si="7"/>
        <v>-33.406803496607623</v>
      </c>
      <c r="W26">
        <f t="shared" si="8"/>
        <v>70.841824403032589</v>
      </c>
      <c r="Y26" t="str">
        <f t="shared" si="9"/>
        <v>0.944400609442178-0.328102295317304i</v>
      </c>
      <c r="Z26">
        <f t="shared" si="10"/>
        <v>0.99977178761317353</v>
      </c>
      <c r="AA26">
        <f t="shared" si="11"/>
        <v>-1.9824538248786371E-3</v>
      </c>
      <c r="AB26">
        <f t="shared" si="12"/>
        <v>-19.158175596967389</v>
      </c>
      <c r="AE26" t="str">
        <f t="shared" si="13"/>
        <v>-0.554998082426109</v>
      </c>
      <c r="AF26" t="str">
        <f>COMPLEX(0,-2*$G26/'Single bit with plots'!$D$13+$G26^2/$F26/'Single bit with plots'!$D$13)</f>
        <v>-0.424713892951935i</v>
      </c>
      <c r="AG26" t="str">
        <f>COMPLEX(0,-'Single bit with plots'!$D$13/$F26)</f>
        <v>-1.62927829766486i</v>
      </c>
      <c r="AH26" t="str">
        <f t="shared" si="14"/>
        <v>-0.554998082426109</v>
      </c>
      <c r="AK26" t="str">
        <f t="shared" si="15"/>
        <v>1.20456440471293i</v>
      </c>
      <c r="AL26" t="str">
        <f t="shared" si="16"/>
        <v>-1.10999616485222-2.0539921906168i</v>
      </c>
      <c r="AM26" t="str">
        <f t="shared" si="17"/>
        <v>-0.453894155908284-0.245288552998703i</v>
      </c>
      <c r="AN26">
        <f t="shared" si="18"/>
        <v>0.51593253337998679</v>
      </c>
      <c r="AO26">
        <f t="shared" si="19"/>
        <v>-5.7481417153803074</v>
      </c>
      <c r="AP26">
        <f t="shared" si="20"/>
        <v>-151.61280698371229</v>
      </c>
      <c r="AR26" t="str">
        <f t="shared" si="21"/>
        <v>-0.407265152513218+0.753623723451226i</v>
      </c>
      <c r="AS26">
        <f t="shared" si="22"/>
        <v>0.8566292202581608</v>
      </c>
      <c r="AT26">
        <f t="shared" si="23"/>
        <v>-1.3441423115968212</v>
      </c>
      <c r="AU26">
        <f t="shared" si="24"/>
        <v>118.38719301628768</v>
      </c>
      <c r="AW26">
        <f t="shared" si="25"/>
        <v>137.54536861325508</v>
      </c>
    </row>
    <row r="27" spans="3:49" x14ac:dyDescent="0.25">
      <c r="C27">
        <f>C26+('Single bit with plots'!D$16-'Single bit with plots'!D$15)/100</f>
        <v>0.22600000000000012</v>
      </c>
      <c r="D27" s="4">
        <f t="shared" si="0"/>
        <v>1419999879.4225872</v>
      </c>
      <c r="E27" s="1"/>
      <c r="F27" s="1">
        <f>$D27*'Single bit with plots'!B$25*0.000000001</f>
        <v>31.961226509631963</v>
      </c>
      <c r="G27" s="1">
        <f>1/($D27*'Single bit with plots'!C$25*0.000000000001)</f>
        <v>45.820084333306951</v>
      </c>
      <c r="H27" s="1">
        <f>$D27*'Single bit with plots'!D$25*0.000000001</f>
        <v>9.3612265096319511</v>
      </c>
      <c r="I27" s="1">
        <f>1/($D27*'Single bit with plots'!E$25*0.000000000001)</f>
        <v>156.43955335985561</v>
      </c>
      <c r="L27" t="str">
        <f t="shared" si="1"/>
        <v>0.940160743823536</v>
      </c>
      <c r="M27" t="str">
        <f>COMPLEX(0,2*$H27/'Single bit with plots'!$D$13-$H27^2/$I27/'Single bit with plots'!$D$13)</f>
        <v>0.363245683760563i</v>
      </c>
      <c r="N27" t="str">
        <f>COMPLEX(0,'Single bit with plots'!$D$13/$I27)</f>
        <v>0.31961226509632i</v>
      </c>
      <c r="O27" t="str">
        <f t="shared" si="2"/>
        <v>0.940160743823536</v>
      </c>
      <c r="R27" t="str">
        <f t="shared" si="3"/>
        <v>0.043633418664243i</v>
      </c>
      <c r="S27" t="str">
        <f t="shared" si="4"/>
        <v>1.88032148764707+0.682857948856883i</v>
      </c>
      <c r="T27" t="str">
        <f t="shared" si="5"/>
        <v>0.00744531295595112+0.0205014556201148i</v>
      </c>
      <c r="U27">
        <f t="shared" si="6"/>
        <v>2.1811519148275536E-2</v>
      </c>
      <c r="V27">
        <f t="shared" si="7"/>
        <v>-33.226281704714829</v>
      </c>
      <c r="W27">
        <f t="shared" si="8"/>
        <v>70.040992516013446</v>
      </c>
      <c r="Y27" t="str">
        <f t="shared" si="9"/>
        <v>0.939713469525388-0.341266542199796i</v>
      </c>
      <c r="Z27">
        <f t="shared" si="10"/>
        <v>0.99976210051814207</v>
      </c>
      <c r="AA27">
        <f t="shared" si="11"/>
        <v>-2.066614477375535E-3</v>
      </c>
      <c r="AB27">
        <f t="shared" si="12"/>
        <v>-19.959007483986571</v>
      </c>
      <c r="AE27" t="str">
        <f t="shared" si="13"/>
        <v>-0.433614705602691</v>
      </c>
      <c r="AF27" t="str">
        <f>COMPLEX(0,-2*$G27/'Single bit with plots'!$D$13+$G27^2/$F27/'Single bit with plots'!$D$13)</f>
        <v>-0.519036439088592i</v>
      </c>
      <c r="AG27" t="str">
        <f>COMPLEX(0,-'Single bit with plots'!$D$13/$F27)</f>
        <v>-1.56439553359856i</v>
      </c>
      <c r="AH27" t="str">
        <f t="shared" si="14"/>
        <v>-0.433614705602691</v>
      </c>
      <c r="AK27" t="str">
        <f t="shared" si="15"/>
        <v>1.04535909450997i</v>
      </c>
      <c r="AL27" t="str">
        <f t="shared" si="16"/>
        <v>-0.867229411205382-2.08343197268715i</v>
      </c>
      <c r="AM27" t="str">
        <f t="shared" si="17"/>
        <v>-0.427651778893004-0.178010227966298i</v>
      </c>
      <c r="AN27">
        <f t="shared" si="18"/>
        <v>0.46322098964853065</v>
      </c>
      <c r="AO27">
        <f t="shared" si="19"/>
        <v>-6.6842353983065301</v>
      </c>
      <c r="AP27">
        <f t="shared" si="20"/>
        <v>-157.40045977366833</v>
      </c>
      <c r="AR27" t="str">
        <f t="shared" si="21"/>
        <v>-0.34057240024251+0.818191148168991i</v>
      </c>
      <c r="AS27">
        <f t="shared" si="22"/>
        <v>0.88624280800976674</v>
      </c>
      <c r="AT27">
        <f t="shared" si="23"/>
        <v>-1.0489455231585456</v>
      </c>
      <c r="AU27">
        <f t="shared" si="24"/>
        <v>112.5995402263317</v>
      </c>
      <c r="AW27">
        <f t="shared" si="25"/>
        <v>132.55854771031827</v>
      </c>
    </row>
    <row r="28" spans="3:49" x14ac:dyDescent="0.25">
      <c r="C28">
        <f>C27+('Single bit with plots'!D$16-'Single bit with plots'!D$15)/100</f>
        <v>0.23500000000000013</v>
      </c>
      <c r="D28" s="4">
        <f t="shared" si="0"/>
        <v>1476548547.1872034</v>
      </c>
      <c r="E28" s="1"/>
      <c r="F28" s="1">
        <f>$D28*'Single bit with plots'!B$25*0.000000001</f>
        <v>33.234018715767746</v>
      </c>
      <c r="G28" s="1">
        <f>1/($D28*'Single bit with plots'!C$25*0.000000000001)</f>
        <v>44.06527259288243</v>
      </c>
      <c r="H28" s="1">
        <f>$D28*'Single bit with plots'!D$25*0.000000001</f>
        <v>9.7340187157677374</v>
      </c>
      <c r="I28" s="1">
        <f>1/($D28*'Single bit with plots'!E$25*0.000000000001)</f>
        <v>150.44825131628667</v>
      </c>
      <c r="L28" t="str">
        <f t="shared" si="1"/>
        <v>0.935299887964108</v>
      </c>
      <c r="M28" t="str">
        <f>COMPLEX(0,2*$H28/'Single bit with plots'!$D$13-$H28^2/$I28/'Single bit with plots'!$D$13)</f>
        <v>0.376764906601317i</v>
      </c>
      <c r="N28" t="str">
        <f>COMPLEX(0,'Single bit with plots'!$D$13/$I28)</f>
        <v>0.332340187157677i</v>
      </c>
      <c r="O28" t="str">
        <f t="shared" si="2"/>
        <v>0.935299887964108</v>
      </c>
      <c r="R28" t="str">
        <f t="shared" si="3"/>
        <v>0.04442471944364i</v>
      </c>
      <c r="S28" t="str">
        <f t="shared" si="4"/>
        <v>1.87059977592822+0.709105093758994i</v>
      </c>
      <c r="T28" t="str">
        <f t="shared" si="5"/>
        <v>0.00787156496860152+0.0207649723518626i</v>
      </c>
      <c r="U28">
        <f t="shared" si="6"/>
        <v>2.2206882082555689E-2</v>
      </c>
      <c r="V28">
        <f t="shared" si="7"/>
        <v>-33.070248270179768</v>
      </c>
      <c r="W28">
        <f t="shared" si="8"/>
        <v>69.239334034954396</v>
      </c>
      <c r="Y28" t="str">
        <f t="shared" si="9"/>
        <v>0.934838648928614-0.35437770084684i</v>
      </c>
      <c r="Z28">
        <f t="shared" si="10"/>
        <v>0.99975339678751218</v>
      </c>
      <c r="AA28">
        <f t="shared" si="11"/>
        <v>-2.142232439619896E-3</v>
      </c>
      <c r="AB28">
        <f t="shared" si="12"/>
        <v>-20.760665965045661</v>
      </c>
      <c r="AE28" t="str">
        <f t="shared" si="13"/>
        <v>-0.325908641074931</v>
      </c>
      <c r="AF28" t="str">
        <f>COMPLEX(0,-2*$G28/'Single bit with plots'!$D$13+$G28^2/$F28/'Single bit with plots'!$D$13)</f>
        <v>-0.594080389670795i</v>
      </c>
      <c r="AG28" t="str">
        <f>COMPLEX(0,-'Single bit with plots'!$D$13/$F28)</f>
        <v>-1.50448251316287i</v>
      </c>
      <c r="AH28" t="str">
        <f t="shared" si="14"/>
        <v>-0.325908641074931</v>
      </c>
      <c r="AK28" t="str">
        <f t="shared" si="15"/>
        <v>0.910402123492075i</v>
      </c>
      <c r="AL28" t="str">
        <f t="shared" si="16"/>
        <v>-0.651817282149862-2.09856290283366i</v>
      </c>
      <c r="AM28" t="str">
        <f t="shared" si="17"/>
        <v>-0.395651808253623-0.122890138763687i</v>
      </c>
      <c r="AN28">
        <f t="shared" si="18"/>
        <v>0.41429740474654186</v>
      </c>
      <c r="AO28">
        <f t="shared" si="19"/>
        <v>-7.6537557442579356</v>
      </c>
      <c r="AP28">
        <f t="shared" si="20"/>
        <v>-162.74511494271448</v>
      </c>
      <c r="AR28" t="str">
        <f t="shared" si="21"/>
        <v>-0.269968919431583+0.869180328218043i</v>
      </c>
      <c r="AS28">
        <f t="shared" si="22"/>
        <v>0.91014156064882656</v>
      </c>
      <c r="AT28">
        <f t="shared" si="23"/>
        <v>-0.81782107166025642</v>
      </c>
      <c r="AU28">
        <f t="shared" si="24"/>
        <v>107.25488505728553</v>
      </c>
      <c r="AW28">
        <f t="shared" si="25"/>
        <v>128.01555102233118</v>
      </c>
    </row>
    <row r="29" spans="3:49" x14ac:dyDescent="0.25">
      <c r="C29">
        <f>C28+('Single bit with plots'!D$16-'Single bit with plots'!D$15)/100</f>
        <v>0.24400000000000013</v>
      </c>
      <c r="D29" s="4">
        <f t="shared" si="0"/>
        <v>1533097214.9518199</v>
      </c>
      <c r="E29" s="1"/>
      <c r="F29" s="1">
        <f>$D29*'Single bit with plots'!B$25*0.000000001</f>
        <v>34.506810921903543</v>
      </c>
      <c r="G29" s="1">
        <f>1/($D29*'Single bit with plots'!C$25*0.000000000001)</f>
        <v>42.43991417757119</v>
      </c>
      <c r="H29" s="1">
        <f>$D29*'Single bit with plots'!D$25*0.000000001</f>
        <v>10.106810921903524</v>
      </c>
      <c r="I29" s="1">
        <f>1/($D29*'Single bit with plots'!E$25*0.000000000001)</f>
        <v>144.89893057101378</v>
      </c>
      <c r="L29" t="str">
        <f t="shared" si="1"/>
        <v>0.930249237298889</v>
      </c>
      <c r="M29" t="str">
        <f>COMPLEX(0,2*$H29/'Single bit with plots'!$D$13-$H29^2/$I29/'Single bit with plots'!$D$13)</f>
        <v>0.390173281470567i</v>
      </c>
      <c r="N29" t="str">
        <f>COMPLEX(0,'Single bit with plots'!$D$13/$I29)</f>
        <v>0.345068109219035i</v>
      </c>
      <c r="O29" t="str">
        <f t="shared" si="2"/>
        <v>0.930249237298889</v>
      </c>
      <c r="R29" t="str">
        <f t="shared" si="3"/>
        <v>0.045105172251532i</v>
      </c>
      <c r="S29" t="str">
        <f t="shared" si="4"/>
        <v>1.86049847459778+0.735241390689602i</v>
      </c>
      <c r="T29" t="str">
        <f t="shared" si="5"/>
        <v>0.008286582678814+0.0209688608786043i</v>
      </c>
      <c r="U29">
        <f t="shared" si="6"/>
        <v>2.2546852974175399E-2</v>
      </c>
      <c r="V29">
        <f t="shared" si="7"/>
        <v>-32.938281342973767</v>
      </c>
      <c r="W29">
        <f t="shared" si="8"/>
        <v>68.436803532555288</v>
      </c>
      <c r="Y29" t="str">
        <f t="shared" si="9"/>
        <v>0.929776335257965-0.367433811475248i</v>
      </c>
      <c r="Z29">
        <f t="shared" si="10"/>
        <v>0.99974578739845643</v>
      </c>
      <c r="AA29">
        <f t="shared" si="11"/>
        <v>-2.2083433078557194E-3</v>
      </c>
      <c r="AB29">
        <f t="shared" si="12"/>
        <v>-21.563196467444673</v>
      </c>
      <c r="AE29" t="str">
        <f t="shared" si="13"/>
        <v>-0.229899635571134</v>
      </c>
      <c r="AF29" t="str">
        <f>COMPLEX(0,-2*$G29/'Single bit with plots'!$D$13+$G29^2/$F29/'Single bit with plots'!$D$13)</f>
        <v>-0.653659867489548i</v>
      </c>
      <c r="AG29" t="str">
        <f>COMPLEX(0,-'Single bit with plots'!$D$13/$F29)</f>
        <v>-1.44898930571014i</v>
      </c>
      <c r="AH29" t="str">
        <f t="shared" si="14"/>
        <v>-0.229899635571134</v>
      </c>
      <c r="AK29" t="str">
        <f t="shared" si="15"/>
        <v>0.795329438220592i</v>
      </c>
      <c r="AL29" t="str">
        <f t="shared" si="16"/>
        <v>-0.459799271142268-2.10264917319969i</v>
      </c>
      <c r="AM29" t="str">
        <f t="shared" si="17"/>
        <v>-0.360988910483527-0.0789396728880761i</v>
      </c>
      <c r="AN29">
        <f t="shared" si="18"/>
        <v>0.36951923555852995</v>
      </c>
      <c r="AO29">
        <f t="shared" si="19"/>
        <v>-8.6472589841117475</v>
      </c>
      <c r="AP29">
        <f t="shared" si="20"/>
        <v>-167.66494967542988</v>
      </c>
      <c r="AR29" t="str">
        <f t="shared" si="21"/>
        <v>-0.198508112725438+0.907772032910477i</v>
      </c>
      <c r="AS29">
        <f t="shared" si="22"/>
        <v>0.92922308115556163</v>
      </c>
      <c r="AT29">
        <f t="shared" si="23"/>
        <v>-0.63760022422896079</v>
      </c>
      <c r="AU29">
        <f t="shared" si="24"/>
        <v>102.33505032457013</v>
      </c>
      <c r="AW29">
        <f t="shared" si="25"/>
        <v>123.8982467920148</v>
      </c>
    </row>
    <row r="30" spans="3:49" x14ac:dyDescent="0.25">
      <c r="C30">
        <f>C29+('Single bit with plots'!D$16-'Single bit with plots'!D$15)/100</f>
        <v>0.25300000000000011</v>
      </c>
      <c r="D30" s="4">
        <f t="shared" si="0"/>
        <v>1589645882.7164359</v>
      </c>
      <c r="E30" s="1"/>
      <c r="F30" s="1">
        <f>$D30*'Single bit with plots'!B$25*0.000000001</f>
        <v>35.779603128039319</v>
      </c>
      <c r="G30" s="1">
        <f>1/($D30*'Single bit with plots'!C$25*0.000000000001)</f>
        <v>40.930193910384872</v>
      </c>
      <c r="H30" s="1">
        <f>$D30*'Single bit with plots'!D$25*0.000000001</f>
        <v>10.479603128039308</v>
      </c>
      <c r="I30" s="1">
        <f>1/($D30*'Single bit with plots'!E$25*0.000000000001)</f>
        <v>139.74442315939672</v>
      </c>
      <c r="L30" t="str">
        <f t="shared" si="1"/>
        <v>0.925008791827879</v>
      </c>
      <c r="M30" t="str">
        <f>COMPLEX(0,2*$H30/'Single bit with plots'!$D$13-$H30^2/$I30/'Single bit with plots'!$D$13)</f>
        <v>0.403466563126852i</v>
      </c>
      <c r="N30" t="str">
        <f>COMPLEX(0,'Single bit with plots'!$D$13/$I30)</f>
        <v>0.357796031280393i</v>
      </c>
      <c r="O30" t="str">
        <f t="shared" si="2"/>
        <v>0.925008791827879</v>
      </c>
      <c r="R30" t="str">
        <f t="shared" si="3"/>
        <v>0.045670531846459i</v>
      </c>
      <c r="S30" t="str">
        <f t="shared" si="4"/>
        <v>1.85001758365576+0.761262594407245i</v>
      </c>
      <c r="T30" t="str">
        <f t="shared" si="5"/>
        <v>0.00868728691006411+0.0211118130011304i</v>
      </c>
      <c r="U30">
        <f t="shared" si="6"/>
        <v>2.2829314533127573E-2</v>
      </c>
      <c r="V30">
        <f t="shared" si="7"/>
        <v>-32.830142566471622</v>
      </c>
      <c r="W30">
        <f t="shared" si="8"/>
        <v>67.633354199754748</v>
      </c>
      <c r="Y30" t="str">
        <f t="shared" si="9"/>
        <v>0.924526697963876-0.380432920696879i</v>
      </c>
      <c r="Z30">
        <f t="shared" si="10"/>
        <v>0.99973937723686057</v>
      </c>
      <c r="AA30">
        <f t="shared" si="11"/>
        <v>-2.2640356002205384E-3</v>
      </c>
      <c r="AB30">
        <f t="shared" si="12"/>
        <v>-22.36664580024528</v>
      </c>
      <c r="AE30" t="str">
        <f t="shared" si="13"/>
        <v>-0.143953267561797</v>
      </c>
      <c r="AF30" t="str">
        <f>COMPLEX(0,-2*$G30/'Single bit with plots'!$D$13+$G30^2/$F30/'Single bit with plots'!$D$13)</f>
        <v>-0.70076317510094i</v>
      </c>
      <c r="AG30" t="str">
        <f>COMPLEX(0,-'Single bit with plots'!$D$13/$F30)</f>
        <v>-1.39744423159397i</v>
      </c>
      <c r="AH30" t="str">
        <f t="shared" si="14"/>
        <v>-0.143953267561797</v>
      </c>
      <c r="AK30" t="str">
        <f t="shared" si="15"/>
        <v>0.69668105649303i</v>
      </c>
      <c r="AL30" t="str">
        <f t="shared" si="16"/>
        <v>-0.287906535123594-2.09820740669491i</v>
      </c>
      <c r="AM30" t="str">
        <f t="shared" si="17"/>
        <v>-0.325900237235547-0.0447185572784925i</v>
      </c>
      <c r="AN30">
        <f t="shared" si="18"/>
        <v>0.32895396941708371</v>
      </c>
      <c r="AO30">
        <f t="shared" si="19"/>
        <v>-9.6572973739338899</v>
      </c>
      <c r="AP30">
        <f t="shared" si="20"/>
        <v>-172.18692344764534</v>
      </c>
      <c r="AR30" t="str">
        <f t="shared" si="21"/>
        <v>-0.128375981696985+0.935579442553158i</v>
      </c>
      <c r="AS30">
        <f t="shared" si="22"/>
        <v>0.94434595673658839</v>
      </c>
      <c r="AT30">
        <f t="shared" si="23"/>
        <v>-0.49737749587858304</v>
      </c>
      <c r="AU30">
        <f t="shared" si="24"/>
        <v>97.813076552354659</v>
      </c>
      <c r="AW30">
        <f t="shared" si="25"/>
        <v>120.17972235259994</v>
      </c>
    </row>
    <row r="31" spans="3:49" x14ac:dyDescent="0.25">
      <c r="C31">
        <f>C30+('Single bit with plots'!D$16-'Single bit with plots'!D$15)/100</f>
        <v>0.26200000000000012</v>
      </c>
      <c r="D31" s="4">
        <f t="shared" si="0"/>
        <v>1646194550.4810524</v>
      </c>
      <c r="E31" s="1"/>
      <c r="F31" s="1">
        <f>$D31*'Single bit with plots'!B$25*0.000000001</f>
        <v>37.05239533417511</v>
      </c>
      <c r="G31" s="1">
        <f>1/($D31*'Single bit with plots'!C$25*0.000000000001)</f>
        <v>39.524194882928903</v>
      </c>
      <c r="H31" s="1">
        <f>$D31*'Single bit with plots'!D$25*0.000000001</f>
        <v>10.852395334175093</v>
      </c>
      <c r="I31" s="1">
        <f>1/($D31*'Single bit with plots'!E$25*0.000000000001)</f>
        <v>134.94404221117316</v>
      </c>
      <c r="L31" t="str">
        <f t="shared" si="1"/>
        <v>0.919578551551077</v>
      </c>
      <c r="M31" t="str">
        <f>COMPLEX(0,2*$H31/'Single bit with plots'!$D$13-$H31^2/$I31/'Single bit with plots'!$D$13)</f>
        <v>0.41664050632871i</v>
      </c>
      <c r="N31" t="str">
        <f>COMPLEX(0,'Single bit with plots'!$D$13/$I31)</f>
        <v>0.370523953341751i</v>
      </c>
      <c r="O31" t="str">
        <f t="shared" si="2"/>
        <v>0.919578551551077</v>
      </c>
      <c r="R31" t="str">
        <f t="shared" si="3"/>
        <v>0.046116552986959i</v>
      </c>
      <c r="S31" t="str">
        <f t="shared" si="4"/>
        <v>1.83915710310215+0.787164459670461i</v>
      </c>
      <c r="T31" t="str">
        <f t="shared" si="5"/>
        <v>0.00907050523491391+0.0211926287150984i</v>
      </c>
      <c r="U31">
        <f t="shared" si="6"/>
        <v>2.3052149077095043E-2</v>
      </c>
      <c r="V31">
        <f t="shared" si="7"/>
        <v>-32.745771610418174</v>
      </c>
      <c r="W31">
        <f t="shared" si="8"/>
        <v>66.828937809013169</v>
      </c>
      <c r="Y31" t="str">
        <f t="shared" si="9"/>
        <v>0.919089886058543-0.39337307961759i</v>
      </c>
      <c r="Z31">
        <f t="shared" si="10"/>
        <v>0.99973426390362974</v>
      </c>
      <c r="AA31">
        <f t="shared" si="11"/>
        <v>-2.3084611402345873E-3</v>
      </c>
      <c r="AB31">
        <f t="shared" si="12"/>
        <v>-23.171062190986799</v>
      </c>
      <c r="AE31" t="str">
        <f t="shared" si="13"/>
        <v>-0.0667109245289181</v>
      </c>
      <c r="AF31" t="str">
        <f>COMPLEX(0,-2*$G31/'Single bit with plots'!$D$13+$G31^2/$F31/'Single bit with plots'!$D$13)</f>
        <v>-0.737749986020552i</v>
      </c>
      <c r="AG31" t="str">
        <f>COMPLEX(0,-'Single bit with plots'!$D$13/$F31)</f>
        <v>-1.34944042211173i</v>
      </c>
      <c r="AH31" t="str">
        <f t="shared" si="14"/>
        <v>-0.0667109245289181</v>
      </c>
      <c r="AK31" t="str">
        <f t="shared" si="15"/>
        <v>0.611690436091178i</v>
      </c>
      <c r="AL31" t="str">
        <f t="shared" si="16"/>
        <v>-0.133421849057836-2.08719040813228i</v>
      </c>
      <c r="AM31" t="str">
        <f t="shared" si="17"/>
        <v>-0.291876130784839-0.0186579302556338i</v>
      </c>
      <c r="AN31">
        <f t="shared" si="18"/>
        <v>0.2924718688752006</v>
      </c>
      <c r="AO31">
        <f t="shared" si="19"/>
        <v>-10.678317995383072</v>
      </c>
      <c r="AP31">
        <f t="shared" si="20"/>
        <v>-176.34239324927213</v>
      </c>
      <c r="AR31" t="str">
        <f t="shared" si="21"/>
        <v>-0.0610044857816044+0.95432628520395i</v>
      </c>
      <c r="AS31">
        <f t="shared" si="22"/>
        <v>0.95627412697230751</v>
      </c>
      <c r="AT31">
        <f t="shared" si="23"/>
        <v>-0.38835188740696969</v>
      </c>
      <c r="AU31">
        <f t="shared" si="24"/>
        <v>93.657606750727865</v>
      </c>
      <c r="AW31">
        <f t="shared" si="25"/>
        <v>116.82866894171467</v>
      </c>
    </row>
    <row r="32" spans="3:49" x14ac:dyDescent="0.25">
      <c r="C32">
        <f>C31+('Single bit with plots'!D$16-'Single bit with plots'!D$15)/100</f>
        <v>0.27100000000000013</v>
      </c>
      <c r="D32" s="4">
        <f t="shared" si="0"/>
        <v>1702743218.2456686</v>
      </c>
      <c r="E32" s="1"/>
      <c r="F32" s="1">
        <f>$D32*'Single bit with plots'!B$25*0.000000001</f>
        <v>38.325187540310893</v>
      </c>
      <c r="G32" s="1">
        <f>1/($D32*'Single bit with plots'!C$25*0.000000000001)</f>
        <v>38.21158324475045</v>
      </c>
      <c r="H32" s="1">
        <f>$D32*'Single bit with plots'!D$25*0.000000001</f>
        <v>11.225187540310879</v>
      </c>
      <c r="I32" s="1">
        <f>1/($D32*'Single bit with plots'!E$25*0.000000000001)</f>
        <v>130.46250575397551</v>
      </c>
      <c r="L32" t="str">
        <f t="shared" si="1"/>
        <v>0.913958516468485</v>
      </c>
      <c r="M32" t="str">
        <f>COMPLEX(0,2*$H32/'Single bit with plots'!$D$13-$H32^2/$I32/'Single bit with plots'!$D$13)</f>
        <v>0.429690865834679i</v>
      </c>
      <c r="N32" t="str">
        <f>COMPLEX(0,'Single bit with plots'!$D$13/$I32)</f>
        <v>0.383251875403109i</v>
      </c>
      <c r="O32" t="str">
        <f t="shared" si="2"/>
        <v>0.913958516468485</v>
      </c>
      <c r="R32" t="str">
        <f t="shared" si="3"/>
        <v>0.04643899043157i</v>
      </c>
      <c r="S32" t="str">
        <f t="shared" si="4"/>
        <v>1.82791703293697+0.812942741237788i</v>
      </c>
      <c r="T32" t="str">
        <f t="shared" si="5"/>
        <v>0.00943297430490283+0.0212102200173839i</v>
      </c>
      <c r="U32">
        <f t="shared" si="6"/>
        <v>2.3213238408778508E-2</v>
      </c>
      <c r="V32">
        <f t="shared" si="7"/>
        <v>-32.685285364121476</v>
      </c>
      <c r="W32">
        <f t="shared" si="8"/>
        <v>66.023504679498799</v>
      </c>
      <c r="Y32" t="str">
        <f t="shared" si="9"/>
        <v>0.913466025866265-0.406252341717151i</v>
      </c>
      <c r="Z32">
        <f t="shared" si="10"/>
        <v>0.99973053647599297</v>
      </c>
      <c r="AA32">
        <f t="shared" si="11"/>
        <v>-2.3408458314586921E-3</v>
      </c>
      <c r="AB32">
        <f t="shared" si="12"/>
        <v>-23.976495320501257</v>
      </c>
      <c r="AE32" t="str">
        <f t="shared" si="13"/>
        <v>0.00296422021264608</v>
      </c>
      <c r="AF32" t="str">
        <f>COMPLEX(0,-2*$G32/'Single bit with plots'!$D$13+$G32^2/$F32/'Single bit with plots'!$D$13)</f>
        <v>-0.766497015843235i</v>
      </c>
      <c r="AG32" t="str">
        <f>COMPLEX(0,-'Single bit with plots'!$D$13/$F32)</f>
        <v>-1.30462505753976i</v>
      </c>
      <c r="AH32" t="str">
        <f t="shared" si="14"/>
        <v>0.00296422021264608</v>
      </c>
      <c r="AK32" t="str">
        <f t="shared" si="15"/>
        <v>0.538128041696525i</v>
      </c>
      <c r="AL32" t="str">
        <f t="shared" si="16"/>
        <v>0.00592844042529216-2.071122073383i</v>
      </c>
      <c r="AM32" t="str">
        <f t="shared" si="17"/>
        <v>-0.259822267115756+0.00074372285996841i</v>
      </c>
      <c r="AN32">
        <f t="shared" si="18"/>
        <v>0.25982333154061377</v>
      </c>
      <c r="AO32">
        <f t="shared" si="19"/>
        <v>-11.706437057224409</v>
      </c>
      <c r="AP32">
        <f t="shared" si="20"/>
        <v>179.83599533213143</v>
      </c>
      <c r="AR32" t="str">
        <f t="shared" si="21"/>
        <v>0.00276411114954619+0.965652212795415i</v>
      </c>
      <c r="AS32">
        <f t="shared" si="22"/>
        <v>0.96565616882362881</v>
      </c>
      <c r="AT32">
        <f t="shared" si="23"/>
        <v>-0.30354961586343654</v>
      </c>
      <c r="AU32">
        <f t="shared" si="24"/>
        <v>89.835995332131446</v>
      </c>
      <c r="AW32">
        <f t="shared" si="25"/>
        <v>113.8124906526327</v>
      </c>
    </row>
    <row r="33" spans="3:49" x14ac:dyDescent="0.25">
      <c r="C33">
        <f>C32+('Single bit with plots'!D$16-'Single bit with plots'!D$15)/100</f>
        <v>0.28000000000000014</v>
      </c>
      <c r="D33" s="4">
        <f t="shared" si="0"/>
        <v>1759291886.0102851</v>
      </c>
      <c r="E33" s="1"/>
      <c r="F33" s="1">
        <f>$D33*'Single bit with plots'!B$25*0.000000001</f>
        <v>39.59797974644669</v>
      </c>
      <c r="G33" s="1">
        <f>1/($D33*'Single bit with plots'!C$25*0.000000000001)</f>
        <v>36.983353783312033</v>
      </c>
      <c r="H33" s="1">
        <f>$D33*'Single bit with plots'!D$25*0.000000001</f>
        <v>11.597979746446665</v>
      </c>
      <c r="I33" s="1">
        <f>1/($D33*'Single bit with plots'!E$25*0.000000000001)</f>
        <v>126.2690680690263</v>
      </c>
      <c r="L33" t="str">
        <f t="shared" si="1"/>
        <v>0.908148686580101</v>
      </c>
      <c r="M33" t="str">
        <f>COMPLEX(0,2*$H33/'Single bit with plots'!$D$13-$H33^2/$I33/'Single bit with plots'!$D$13)</f>
        <v>0.442613396403296i</v>
      </c>
      <c r="N33" t="str">
        <f>COMPLEX(0,'Single bit with plots'!$D$13/$I33)</f>
        <v>0.395979797464467i</v>
      </c>
      <c r="O33" t="str">
        <f t="shared" si="2"/>
        <v>0.908148686580101</v>
      </c>
      <c r="R33" t="str">
        <f t="shared" si="3"/>
        <v>0.046633598938829i</v>
      </c>
      <c r="S33" t="str">
        <f t="shared" si="4"/>
        <v>1.8162973731602+0.838593193867763i</v>
      </c>
      <c r="T33" t="str">
        <f t="shared" si="5"/>
        <v>0.00977134225261522+0.0211636147245823i</v>
      </c>
      <c r="U33">
        <f t="shared" si="6"/>
        <v>2.3310463693978725E-2</v>
      </c>
      <c r="V33">
        <f t="shared" si="7"/>
        <v>-32.648981747320505</v>
      </c>
      <c r="W33">
        <f t="shared" si="8"/>
        <v>65.217003644262078</v>
      </c>
      <c r="Y33" t="str">
        <f t="shared" si="9"/>
        <v>0.907655218819521-0.419068760506031i</v>
      </c>
      <c r="Z33">
        <f t="shared" si="10"/>
        <v>0.99972827422373811</v>
      </c>
      <c r="AA33">
        <f t="shared" si="11"/>
        <v>-2.3605008234135389E-3</v>
      </c>
      <c r="AB33">
        <f t="shared" si="12"/>
        <v>-24.782996355737914</v>
      </c>
      <c r="AE33" t="str">
        <f t="shared" si="13"/>
        <v>0.0660292767428187</v>
      </c>
      <c r="AF33" t="str">
        <f>COMPLEX(0,-2*$G33/'Single bit with plots'!$D$13+$G33^2/$F33/'Single bit with plots'!$D$13)</f>
        <v>-0.788506757702958i</v>
      </c>
      <c r="AG33" t="str">
        <f>COMPLEX(0,-'Single bit with plots'!$D$13/$F33)</f>
        <v>-1.26269068069026i</v>
      </c>
      <c r="AH33" t="str">
        <f t="shared" si="14"/>
        <v>0.0660292767428187</v>
      </c>
      <c r="AK33" t="str">
        <f t="shared" si="15"/>
        <v>0.474183922987302i</v>
      </c>
      <c r="AL33" t="str">
        <f t="shared" si="16"/>
        <v>0.132058553485637-2.05119743839322i</v>
      </c>
      <c r="AM33" t="str">
        <f t="shared" si="17"/>
        <v>-0.230219950465434+0.0148218367832087i</v>
      </c>
      <c r="AN33">
        <f t="shared" si="18"/>
        <v>0.23069658089779951</v>
      </c>
      <c r="AO33">
        <f t="shared" si="19"/>
        <v>-12.739176840243267</v>
      </c>
      <c r="AP33">
        <f t="shared" si="20"/>
        <v>176.31631287245119</v>
      </c>
      <c r="AR33" t="str">
        <f t="shared" si="21"/>
        <v>0.0625151383869488+0.971015419565789i</v>
      </c>
      <c r="AS33">
        <f t="shared" si="22"/>
        <v>0.97302573838622819</v>
      </c>
      <c r="AT33">
        <f t="shared" si="23"/>
        <v>-0.23751343325021834</v>
      </c>
      <c r="AU33">
        <f t="shared" si="24"/>
        <v>86.316312872451178</v>
      </c>
      <c r="AW33">
        <f t="shared" si="25"/>
        <v>111.0993092281891</v>
      </c>
    </row>
    <row r="34" spans="3:49" x14ac:dyDescent="0.25">
      <c r="C34">
        <f>C33+('Single bit with plots'!D$16-'Single bit with plots'!D$15)/100</f>
        <v>0.28900000000000015</v>
      </c>
      <c r="D34" s="4">
        <f t="shared" si="0"/>
        <v>1815840553.7749014</v>
      </c>
      <c r="E34" s="1"/>
      <c r="F34" s="1">
        <f>$D34*'Single bit with plots'!B$25*0.000000001</f>
        <v>40.870771952582466</v>
      </c>
      <c r="G34" s="1">
        <f>1/($D34*'Single bit with plots'!C$25*0.000000000001)</f>
        <v>35.831623042655266</v>
      </c>
      <c r="H34" s="1">
        <f>$D34*'Single bit with plots'!D$25*0.000000001</f>
        <v>11.970771952582451</v>
      </c>
      <c r="I34" s="1">
        <f>1/($D34*'Single bit with plots'!E$25*0.000000000001)</f>
        <v>122.33681335407393</v>
      </c>
      <c r="L34" t="str">
        <f t="shared" si="1"/>
        <v>0.902149061885926</v>
      </c>
      <c r="M34" t="str">
        <f>COMPLEX(0,2*$H34/'Single bit with plots'!$D$13-$H34^2/$I34/'Single bit with plots'!$D$13)</f>
        <v>0.455403852793101i</v>
      </c>
      <c r="N34" t="str">
        <f>COMPLEX(0,'Single bit with plots'!$D$13/$I34)</f>
        <v>0.408707719525825i</v>
      </c>
      <c r="O34" t="str">
        <f t="shared" si="2"/>
        <v>0.902149061885926</v>
      </c>
      <c r="R34" t="str">
        <f t="shared" si="3"/>
        <v>0.046696133267276i</v>
      </c>
      <c r="S34" t="str">
        <f t="shared" si="4"/>
        <v>1.80429812377185+0.864111572318926i</v>
      </c>
      <c r="T34" t="str">
        <f t="shared" si="5"/>
        <v>0.0100821711683937+0.0210519603086224i</v>
      </c>
      <c r="U34">
        <f t="shared" si="6"/>
        <v>2.3341705342682272E-2</v>
      </c>
      <c r="V34">
        <f t="shared" si="7"/>
        <v>-32.637348352392955</v>
      </c>
      <c r="W34">
        <f t="shared" si="8"/>
        <v>64.409382019498949</v>
      </c>
      <c r="Y34" t="str">
        <f t="shared" si="9"/>
        <v>0.901657539313873-0.431820386955213i</v>
      </c>
      <c r="Z34">
        <f t="shared" si="10"/>
        <v>0.99972754528006202</v>
      </c>
      <c r="AA34">
        <f t="shared" si="11"/>
        <v>-2.3668340709512908E-3</v>
      </c>
      <c r="AB34">
        <f t="shared" si="12"/>
        <v>-25.59061798050098</v>
      </c>
      <c r="AE34" t="str">
        <f t="shared" si="13"/>
        <v>0.12329468393143</v>
      </c>
      <c r="AF34" t="str">
        <f>COMPLEX(0,-2*$G34/'Single bit with plots'!$D$13+$G34^2/$F34/'Single bit with plots'!$D$13)</f>
        <v>-0.804989433608992i</v>
      </c>
      <c r="AG34" t="str">
        <f>COMPLEX(0,-'Single bit with plots'!$D$13/$F34)</f>
        <v>-1.22336813354074i</v>
      </c>
      <c r="AH34" t="str">
        <f t="shared" si="14"/>
        <v>0.12329468393143</v>
      </c>
      <c r="AK34" t="str">
        <f t="shared" si="15"/>
        <v>0.418378699931748i</v>
      </c>
      <c r="AL34" t="str">
        <f t="shared" si="16"/>
        <v>0.24658936786286-2.02835756714973i</v>
      </c>
      <c r="AM34" t="str">
        <f t="shared" si="17"/>
        <v>-0.203260675880432+0.02471059461531i</v>
      </c>
      <c r="AN34">
        <f t="shared" si="18"/>
        <v>0.20475721195018315</v>
      </c>
      <c r="AO34">
        <f t="shared" si="19"/>
        <v>-13.775215851911744</v>
      </c>
      <c r="AP34">
        <f t="shared" si="20"/>
        <v>173.06851174779791</v>
      </c>
      <c r="AR34" t="str">
        <f t="shared" si="21"/>
        <v>0.118125490706583+0.971658814913814i</v>
      </c>
      <c r="AS34">
        <f t="shared" si="22"/>
        <v>0.97881279321144365</v>
      </c>
      <c r="AT34">
        <f t="shared" si="23"/>
        <v>-0.18600725994753725</v>
      </c>
      <c r="AU34">
        <f t="shared" si="24"/>
        <v>83.068511747797942</v>
      </c>
      <c r="AW34">
        <f t="shared" si="25"/>
        <v>108.65912972829892</v>
      </c>
    </row>
    <row r="35" spans="3:49" x14ac:dyDescent="0.25">
      <c r="C35">
        <f>C34+('Single bit with plots'!D$16-'Single bit with plots'!D$15)/100</f>
        <v>0.29800000000000015</v>
      </c>
      <c r="D35" s="4">
        <f t="shared" si="0"/>
        <v>1872389221.5395176</v>
      </c>
      <c r="E35" s="1"/>
      <c r="F35" s="1">
        <f>$D35*'Single bit with plots'!B$25*0.000000001</f>
        <v>42.143564158718256</v>
      </c>
      <c r="G35" s="1">
        <f>1/($D35*'Single bit with plots'!C$25*0.000000000001)</f>
        <v>34.74945993062876</v>
      </c>
      <c r="H35" s="1">
        <f>$D35*'Single bit with plots'!D$25*0.000000001</f>
        <v>12.343564158718237</v>
      </c>
      <c r="I35" s="1">
        <f>1/($D35*'Single bit with plots'!E$25*0.000000000001)</f>
        <v>118.64207738029317</v>
      </c>
      <c r="L35" t="str">
        <f t="shared" si="1"/>
        <v>0.895959642385961</v>
      </c>
      <c r="M35" t="str">
        <f>COMPLEX(0,2*$H35/'Single bit with plots'!$D$13-$H35^2/$I35/'Single bit with plots'!$D$13)</f>
        <v>0.468057989762632i</v>
      </c>
      <c r="N35" t="str">
        <f>COMPLEX(0,'Single bit with plots'!$D$13/$I35)</f>
        <v>0.421435641587182i</v>
      </c>
      <c r="O35" t="str">
        <f t="shared" si="2"/>
        <v>0.895959642385961</v>
      </c>
      <c r="R35" t="str">
        <f t="shared" si="3"/>
        <v>0.04662234817545i</v>
      </c>
      <c r="S35" t="str">
        <f t="shared" si="4"/>
        <v>1.79191928477192+0.889493631349814i</v>
      </c>
      <c r="T35" t="str">
        <f t="shared" si="5"/>
        <v>0.0103619396548547+0.0208745277546286i</v>
      </c>
      <c r="U35">
        <f t="shared" si="6"/>
        <v>2.3304842895621718E-2</v>
      </c>
      <c r="V35">
        <f t="shared" si="7"/>
        <v>-32.65107640840997</v>
      </c>
      <c r="W35">
        <f t="shared" si="8"/>
        <v>63.600585575998053</v>
      </c>
      <c r="Y35" t="str">
        <f t="shared" si="9"/>
        <v>0.895473032635474-0.444505266695727i</v>
      </c>
      <c r="Z35">
        <f t="shared" si="10"/>
        <v>0.9997284052669565</v>
      </c>
      <c r="AA35">
        <f t="shared" si="11"/>
        <v>-2.3593622871857655E-3</v>
      </c>
      <c r="AB35">
        <f t="shared" si="12"/>
        <v>-26.399414424002003</v>
      </c>
      <c r="AE35" t="str">
        <f t="shared" si="13"/>
        <v>0.175450377197389</v>
      </c>
      <c r="AF35" t="str">
        <f>COMPLEX(0,-2*$G35/'Single bit with plots'!$D$13+$G35^2/$F35/'Single bit with plots'!$D$13)</f>
        <v>-0.816925315657263i</v>
      </c>
      <c r="AG35" t="str">
        <f>COMPLEX(0,-'Single bit with plots'!$D$13/$F35)</f>
        <v>-1.18642077380293i</v>
      </c>
      <c r="AH35" t="str">
        <f t="shared" si="14"/>
        <v>0.175450377197389</v>
      </c>
      <c r="AK35" t="str">
        <f t="shared" si="15"/>
        <v>0.369495458145667i</v>
      </c>
      <c r="AL35" t="str">
        <f t="shared" si="16"/>
        <v>0.350900754394778-2.00334608946019i</v>
      </c>
      <c r="AM35" t="str">
        <f t="shared" si="17"/>
        <v>-0.178948983094112+0.0313442262903372i</v>
      </c>
      <c r="AN35">
        <f t="shared" si="18"/>
        <v>0.18167333065741006</v>
      </c>
      <c r="AO35">
        <f t="shared" si="19"/>
        <v>-14.814176434402434</v>
      </c>
      <c r="AP35">
        <f t="shared" si="20"/>
        <v>170.06500817935424</v>
      </c>
      <c r="AR35" t="str">
        <f t="shared" si="21"/>
        <v>0.169659602570705+0.968612626483569i</v>
      </c>
      <c r="AS35">
        <f t="shared" si="22"/>
        <v>0.98335893799153906</v>
      </c>
      <c r="AT35">
        <f t="shared" si="23"/>
        <v>-0.14575860906053872</v>
      </c>
      <c r="AU35">
        <f t="shared" si="24"/>
        <v>80.065008179354223</v>
      </c>
      <c r="AW35">
        <f t="shared" si="25"/>
        <v>106.46442260335623</v>
      </c>
    </row>
    <row r="36" spans="3:49" x14ac:dyDescent="0.25">
      <c r="C36">
        <f>C35+('Single bit with plots'!D$16-'Single bit with plots'!D$15)/100</f>
        <v>0.30700000000000016</v>
      </c>
      <c r="D36" s="4">
        <f t="shared" si="0"/>
        <v>1928937889.3041341</v>
      </c>
      <c r="E36" s="1"/>
      <c r="F36" s="1">
        <f>$D36*'Single bit with plots'!B$25*0.000000001</f>
        <v>43.416356364854046</v>
      </c>
      <c r="G36" s="1">
        <f>1/($D36*'Single bit with plots'!C$25*0.000000000001)</f>
        <v>33.730746121587522</v>
      </c>
      <c r="H36" s="1">
        <f>$D36*'Single bit with plots'!D$25*0.000000001</f>
        <v>12.716356364854024</v>
      </c>
      <c r="I36" s="1">
        <f>1/($D36*'Single bit with plots'!E$25*0.000000000001)</f>
        <v>115.16397087728781</v>
      </c>
      <c r="L36" t="str">
        <f t="shared" si="1"/>
        <v>0.889580428080204</v>
      </c>
      <c r="M36" t="str">
        <f>COMPLEX(0,2*$H36/'Single bit with plots'!$D$13-$H36^2/$I36/'Single bit with plots'!$D$13)</f>
        <v>0.480571562070426i</v>
      </c>
      <c r="N36" t="str">
        <f>COMPLEX(0,'Single bit with plots'!$D$13/$I36)</f>
        <v>0.43416356364854i</v>
      </c>
      <c r="O36" t="str">
        <f t="shared" si="2"/>
        <v>0.889580428080204</v>
      </c>
      <c r="R36" t="str">
        <f t="shared" si="3"/>
        <v>0.046407998421886i</v>
      </c>
      <c r="S36" t="str">
        <f t="shared" si="4"/>
        <v>1.77916085616041+0.914735125718966i</v>
      </c>
      <c r="T36" t="str">
        <f t="shared" si="5"/>
        <v>0.0106070454631033+0.0206307154463261i</v>
      </c>
      <c r="U36">
        <f t="shared" si="6"/>
        <v>2.319775491903513E-2</v>
      </c>
      <c r="V36">
        <f t="shared" si="7"/>
        <v>-32.691080882746249</v>
      </c>
      <c r="W36">
        <f t="shared" si="8"/>
        <v>62.790558512876572</v>
      </c>
      <c r="Y36" t="str">
        <f t="shared" si="9"/>
        <v>0.889101712975265-0.457121436984926i</v>
      </c>
      <c r="Z36">
        <f t="shared" si="10"/>
        <v>0.99973089587484198</v>
      </c>
      <c r="AA36">
        <f t="shared" si="11"/>
        <v>-2.3377232918707002E-3</v>
      </c>
      <c r="AB36">
        <f t="shared" si="12"/>
        <v>-27.209441487123534</v>
      </c>
      <c r="AE36" t="str">
        <f t="shared" si="13"/>
        <v>0.223086667196861</v>
      </c>
      <c r="AF36" t="str">
        <f>COMPLEX(0,-2*$G36/'Single bit with plots'!$D$13+$G36^2/$F36/'Single bit with plots'!$D$13)</f>
        <v>-0.825112517118319i</v>
      </c>
      <c r="AG36" t="str">
        <f>COMPLEX(0,-'Single bit with plots'!$D$13/$F36)</f>
        <v>-1.15163970877288i</v>
      </c>
      <c r="AH36" t="str">
        <f t="shared" si="14"/>
        <v>0.223086667196861</v>
      </c>
      <c r="AK36" t="str">
        <f t="shared" si="15"/>
        <v>0.326527191654561i</v>
      </c>
      <c r="AL36" t="str">
        <f t="shared" si="16"/>
        <v>0.446173334393722-1.9767522258912i</v>
      </c>
      <c r="AM36" t="str">
        <f t="shared" si="17"/>
        <v>-0.157176303586463+0.0354763103540887i</v>
      </c>
      <c r="AN36">
        <f t="shared" si="18"/>
        <v>0.16113025477992518</v>
      </c>
      <c r="AO36">
        <f t="shared" si="19"/>
        <v>-15.856458123915893</v>
      </c>
      <c r="AP36">
        <f t="shared" si="20"/>
        <v>167.2808863297617</v>
      </c>
      <c r="AR36" t="str">
        <f t="shared" si="21"/>
        <v>0.217294677201767+0.962714944443231i</v>
      </c>
      <c r="AS36">
        <f t="shared" si="22"/>
        <v>0.98693314920239328</v>
      </c>
      <c r="AT36">
        <f t="shared" si="23"/>
        <v>-0.11424527316805615</v>
      </c>
      <c r="AU36">
        <f t="shared" si="24"/>
        <v>77.280886329761671</v>
      </c>
      <c r="AW36">
        <f t="shared" si="25"/>
        <v>104.49032781688521</v>
      </c>
    </row>
    <row r="37" spans="3:49" x14ac:dyDescent="0.25">
      <c r="C37">
        <f>C36+('Single bit with plots'!D$16-'Single bit with plots'!D$15)/100</f>
        <v>0.31600000000000017</v>
      </c>
      <c r="D37" s="4">
        <f t="shared" si="0"/>
        <v>1985486557.0687504</v>
      </c>
      <c r="E37" s="1"/>
      <c r="F37" s="1">
        <f>$D37*'Single bit with plots'!B$25*0.000000001</f>
        <v>44.689148570989836</v>
      </c>
      <c r="G37" s="1">
        <f>1/($D37*'Single bit with plots'!C$25*0.000000000001)</f>
        <v>32.770060314327125</v>
      </c>
      <c r="H37" s="1">
        <f>$D37*'Single bit with plots'!D$25*0.000000001</f>
        <v>13.08914857098981</v>
      </c>
      <c r="I37" s="1">
        <f>1/($D37*'Single bit with plots'!E$25*0.000000000001)</f>
        <v>111.88398436496001</v>
      </c>
      <c r="L37" t="str">
        <f t="shared" si="1"/>
        <v>0.883011418968655</v>
      </c>
      <c r="M37" t="str">
        <f>COMPLEX(0,2*$H37/'Single bit with plots'!$D$13-$H37^2/$I37/'Single bit with plots'!$D$13)</f>
        <v>0.492940324475021i</v>
      </c>
      <c r="N37" t="str">
        <f>COMPLEX(0,'Single bit with plots'!$D$13/$I37)</f>
        <v>0.446891485709898i</v>
      </c>
      <c r="O37" t="str">
        <f t="shared" si="2"/>
        <v>0.883011418968655</v>
      </c>
      <c r="R37" t="str">
        <f t="shared" si="3"/>
        <v>0.046048838765123i</v>
      </c>
      <c r="S37" t="str">
        <f t="shared" si="4"/>
        <v>1.76602283793731+0.939831810184919i</v>
      </c>
      <c r="T37" t="str">
        <f t="shared" si="5"/>
        <v>0.0108138082153306+0.0203200530843815i</v>
      </c>
      <c r="U37">
        <f t="shared" si="6"/>
        <v>2.301831891059887E-2</v>
      </c>
      <c r="V37">
        <f t="shared" si="7"/>
        <v>-32.758527944715318</v>
      </c>
      <c r="W37">
        <f t="shared" si="8"/>
        <v>61.97924343371642</v>
      </c>
      <c r="Y37" t="str">
        <f t="shared" si="9"/>
        <v>0.882543561544565-0.469666923436988i</v>
      </c>
      <c r="Z37">
        <f t="shared" si="10"/>
        <v>0.99973504339626462</v>
      </c>
      <c r="AA37">
        <f t="shared" si="11"/>
        <v>-2.3016887562069201E-3</v>
      </c>
      <c r="AB37">
        <f t="shared" si="12"/>
        <v>-28.020756566283556</v>
      </c>
      <c r="AE37" t="str">
        <f t="shared" si="13"/>
        <v>0.266711016830606</v>
      </c>
      <c r="AF37" t="str">
        <f>COMPLEX(0,-2*$G37/'Single bit with plots'!$D$13+$G37^2/$F37/'Single bit with plots'!$D$13)</f>
        <v>-0.830203928447232i</v>
      </c>
      <c r="AG37" t="str">
        <f>COMPLEX(0,-'Single bit with plots'!$D$13/$F37)</f>
        <v>-1.1188398436496i</v>
      </c>
      <c r="AH37" t="str">
        <f t="shared" si="14"/>
        <v>0.266711016830606</v>
      </c>
      <c r="AK37" t="str">
        <f t="shared" si="15"/>
        <v>0.288635915202368i</v>
      </c>
      <c r="AL37" t="str">
        <f t="shared" si="16"/>
        <v>0.533422033661212-1.94904377209683i</v>
      </c>
      <c r="AM37" t="str">
        <f t="shared" si="17"/>
        <v>-0.137771547507649+0.03770586382117i</v>
      </c>
      <c r="AN37">
        <f t="shared" si="18"/>
        <v>0.14283813030543702</v>
      </c>
      <c r="AO37">
        <f t="shared" si="19"/>
        <v>-16.90311686369683</v>
      </c>
      <c r="AP37">
        <f t="shared" si="20"/>
        <v>164.69387394491625</v>
      </c>
      <c r="AR37" t="str">
        <f t="shared" si="21"/>
        <v>0.261269383574347+0.954638977696558i</v>
      </c>
      <c r="AS37">
        <f t="shared" si="22"/>
        <v>0.98974606264983378</v>
      </c>
      <c r="AT37">
        <f t="shared" si="23"/>
        <v>-8.9524345146915735E-2</v>
      </c>
      <c r="AU37">
        <f t="shared" si="24"/>
        <v>74.693873944916248</v>
      </c>
      <c r="AW37">
        <f t="shared" si="25"/>
        <v>102.7146305111998</v>
      </c>
    </row>
    <row r="38" spans="3:49" x14ac:dyDescent="0.25">
      <c r="C38">
        <f>C37+('Single bit with plots'!D$16-'Single bit with plots'!D$15)/100</f>
        <v>0.32500000000000018</v>
      </c>
      <c r="D38" s="4">
        <f t="shared" si="0"/>
        <v>2042035224.8333669</v>
      </c>
      <c r="E38" s="1"/>
      <c r="F38" s="1">
        <f>$D38*'Single bit with plots'!B$25*0.000000001</f>
        <v>45.961940777125619</v>
      </c>
      <c r="G38" s="1">
        <f>1/($D38*'Single bit with plots'!C$25*0.000000000001)</f>
        <v>31.862581721007288</v>
      </c>
      <c r="H38" s="1">
        <f>$D38*'Single bit with plots'!D$25*0.000000001</f>
        <v>13.461940777125596</v>
      </c>
      <c r="I38" s="1">
        <f>1/($D38*'Single bit with plots'!E$25*0.000000000001)</f>
        <v>108.78565864408419</v>
      </c>
      <c r="L38" t="str">
        <f t="shared" si="1"/>
        <v>0.876252615051316</v>
      </c>
      <c r="M38" t="str">
        <f>COMPLEX(0,2*$H38/'Single bit with plots'!$D$13-$H38^2/$I38/'Single bit with plots'!$D$13)</f>
        <v>0.505160031734957i</v>
      </c>
      <c r="N38" t="str">
        <f>COMPLEX(0,'Single bit with plots'!$D$13/$I38)</f>
        <v>0.459619407771256i</v>
      </c>
      <c r="O38" t="str">
        <f t="shared" si="2"/>
        <v>0.876252615051316</v>
      </c>
      <c r="R38" t="str">
        <f t="shared" si="3"/>
        <v>0.0455406239637011i</v>
      </c>
      <c r="S38" t="str">
        <f t="shared" si="4"/>
        <v>1.75250523010263+0.964779439506213i</v>
      </c>
      <c r="T38" t="str">
        <f t="shared" si="5"/>
        <v>0.0109784722193072+0.0199422056431048i</v>
      </c>
      <c r="U38">
        <f t="shared" si="6"/>
        <v>2.2764411219752222E-2</v>
      </c>
      <c r="V38">
        <f t="shared" si="7"/>
        <v>-32.854871556638699</v>
      </c>
      <c r="W38">
        <f t="shared" si="8"/>
        <v>61.16658132521362</v>
      </c>
      <c r="Y38" t="str">
        <f t="shared" si="9"/>
        <v>0.875798524807217-0.48213973651559i</v>
      </c>
      <c r="Z38">
        <f t="shared" si="10"/>
        <v>0.9997408572134181</v>
      </c>
      <c r="AA38">
        <f t="shared" si="11"/>
        <v>-2.2511773455360174E-3</v>
      </c>
      <c r="AB38">
        <f t="shared" si="12"/>
        <v>-28.83341867478639</v>
      </c>
      <c r="AE38" t="str">
        <f t="shared" si="13"/>
        <v>0.306761612275853</v>
      </c>
      <c r="AF38" t="str">
        <f>COMPLEX(0,-2*$G38/'Single bit with plots'!$D$13+$G38^2/$F38/'Single bit with plots'!$D$13)</f>
        <v>-0.832735973220292i</v>
      </c>
      <c r="AG38" t="str">
        <f>COMPLEX(0,-'Single bit with plots'!$D$13/$F38)</f>
        <v>-1.08785658644084i</v>
      </c>
      <c r="AH38" t="str">
        <f t="shared" si="14"/>
        <v>0.306761612275853</v>
      </c>
      <c r="AK38" t="str">
        <f t="shared" si="15"/>
        <v>0.255120613220548i</v>
      </c>
      <c r="AL38" t="str">
        <f t="shared" si="16"/>
        <v>0.613523224551706-1.92059255966113i</v>
      </c>
      <c r="AM38" t="str">
        <f t="shared" si="17"/>
        <v>-0.120534396568974+0.0385040810870574i</v>
      </c>
      <c r="AN38">
        <f t="shared" si="18"/>
        <v>0.12653499522505773</v>
      </c>
      <c r="AO38">
        <f t="shared" si="19"/>
        <v>-17.955786939362056</v>
      </c>
      <c r="AP38">
        <f t="shared" si="20"/>
        <v>162.28419101571643</v>
      </c>
      <c r="AR38" t="str">
        <f t="shared" si="21"/>
        <v>0.301850019886642+0.944920875247146i</v>
      </c>
      <c r="AS38">
        <f t="shared" si="22"/>
        <v>0.99196214392657067</v>
      </c>
      <c r="AT38">
        <f t="shared" si="23"/>
        <v>-7.00980286403044E-2</v>
      </c>
      <c r="AU38">
        <f t="shared" si="24"/>
        <v>72.284191015716502</v>
      </c>
      <c r="AW38">
        <f t="shared" si="25"/>
        <v>101.11760969050289</v>
      </c>
    </row>
    <row r="39" spans="3:49" x14ac:dyDescent="0.25">
      <c r="C39">
        <f>C38+('Single bit with plots'!D$16-'Single bit with plots'!D$15)/100</f>
        <v>0.33400000000000019</v>
      </c>
      <c r="D39" s="4">
        <f t="shared" si="0"/>
        <v>2098583892.5979831</v>
      </c>
      <c r="E39" s="1"/>
      <c r="F39" s="1">
        <f>$D39*'Single bit with plots'!B$25*0.000000001</f>
        <v>47.234732983261409</v>
      </c>
      <c r="G39" s="1">
        <f>1/($D39*'Single bit with plots'!C$25*0.000000000001)</f>
        <v>31.004009159662782</v>
      </c>
      <c r="H39" s="1">
        <f>$D39*'Single bit with plots'!D$25*0.000000001</f>
        <v>13.834732983261382</v>
      </c>
      <c r="I39" s="1">
        <f>1/($D39*'Single bit with plots'!E$25*0.000000000001)</f>
        <v>105.85430856086036</v>
      </c>
      <c r="L39" t="str">
        <f t="shared" si="1"/>
        <v>0.869304016328186</v>
      </c>
      <c r="M39" t="str">
        <f>COMPLEX(0,2*$H39/'Single bit with plots'!$D$13-$H39^2/$I39/'Single bit with plots'!$D$13)</f>
        <v>0.517226438608771i</v>
      </c>
      <c r="N39" t="str">
        <f>COMPLEX(0,'Single bit with plots'!$D$13/$I39)</f>
        <v>0.472347329832614i</v>
      </c>
      <c r="O39" t="str">
        <f t="shared" si="2"/>
        <v>0.869304016328186</v>
      </c>
      <c r="R39" t="str">
        <f t="shared" si="3"/>
        <v>0.044879108776157i</v>
      </c>
      <c r="S39" t="str">
        <f t="shared" si="4"/>
        <v>1.73860803265637+0.989573768441385i</v>
      </c>
      <c r="T39" t="str">
        <f t="shared" si="5"/>
        <v>0.0110972093811759+0.0194969773709446i</v>
      </c>
      <c r="U39">
        <f t="shared" si="6"/>
        <v>2.2433906985917192E-2</v>
      </c>
      <c r="V39">
        <f t="shared" si="7"/>
        <v>-32.981901702068484</v>
      </c>
      <c r="W39">
        <f t="shared" si="8"/>
        <v>60.352511538460774</v>
      </c>
      <c r="Y39" t="str">
        <f t="shared" si="9"/>
        <v>0.868866512844068-0.494537867787228i</v>
      </c>
      <c r="Z39">
        <f t="shared" si="10"/>
        <v>0.9997483282393369</v>
      </c>
      <c r="AA39">
        <f t="shared" si="11"/>
        <v>-2.1862682606694633E-3</v>
      </c>
      <c r="AB39">
        <f t="shared" si="12"/>
        <v>-29.647488461539218</v>
      </c>
      <c r="AE39" t="str">
        <f t="shared" si="13"/>
        <v>0.343618409557863</v>
      </c>
      <c r="AF39" t="str">
        <f>COMPLEX(0,-2*$G39/'Single bit with plots'!$D$13+$G39^2/$F39/'Single bit with plots'!$D$13)</f>
        <v>-0.833151149540471i</v>
      </c>
      <c r="AG39" t="str">
        <f>COMPLEX(0,-'Single bit with plots'!$D$13/$F39)</f>
        <v>-1.0585430856086i</v>
      </c>
      <c r="AH39" t="str">
        <f t="shared" si="14"/>
        <v>0.343618409557863</v>
      </c>
      <c r="AK39" t="str">
        <f t="shared" si="15"/>
        <v>0.225391936068129i</v>
      </c>
      <c r="AL39" t="str">
        <f t="shared" si="16"/>
        <v>0.687236819115726-1.89169423514907i</v>
      </c>
      <c r="AM39" t="str">
        <f t="shared" si="17"/>
        <v>-0.10525636062249+0.0382387624394264i</v>
      </c>
      <c r="AN39">
        <f t="shared" si="18"/>
        <v>0.11198707248781241</v>
      </c>
      <c r="AO39">
        <f t="shared" si="19"/>
        <v>-19.01664216646218</v>
      </c>
      <c r="AP39">
        <f t="shared" si="20"/>
        <v>160.03433674937008</v>
      </c>
      <c r="AR39" t="str">
        <f t="shared" si="21"/>
        <v>0.339309055208328+0.933985150122444i</v>
      </c>
      <c r="AS39">
        <f t="shared" si="22"/>
        <v>0.99370966363199487</v>
      </c>
      <c r="AT39">
        <f t="shared" si="23"/>
        <v>-5.4809734610442438E-2</v>
      </c>
      <c r="AU39">
        <f t="shared" si="24"/>
        <v>70.034336749370098</v>
      </c>
      <c r="AW39">
        <f t="shared" si="25"/>
        <v>99.681825210909324</v>
      </c>
    </row>
    <row r="40" spans="3:49" x14ac:dyDescent="0.25">
      <c r="C40">
        <f>C39+('Single bit with plots'!D$16-'Single bit with plots'!D$15)/100</f>
        <v>0.34300000000000019</v>
      </c>
      <c r="D40" s="4">
        <f t="shared" si="0"/>
        <v>2155132560.3625994</v>
      </c>
      <c r="E40" s="1"/>
      <c r="F40" s="1">
        <f>$D40*'Single bit with plots'!B$25*0.000000001</f>
        <v>48.507525189397192</v>
      </c>
      <c r="G40" s="1">
        <f>1/($D40*'Single bit with plots'!C$25*0.000000000001)</f>
        <v>30.190492884336354</v>
      </c>
      <c r="H40" s="1">
        <f>$D40*'Single bit with plots'!D$25*0.000000001</f>
        <v>14.207525189397167</v>
      </c>
      <c r="I40" s="1">
        <f>1/($D40*'Single bit with plots'!E$25*0.000000000001)</f>
        <v>103.07679026042962</v>
      </c>
      <c r="L40" t="str">
        <f t="shared" si="1"/>
        <v>0.862165622799264</v>
      </c>
      <c r="M40" t="str">
        <f>COMPLEX(0,2*$H40/'Single bit with plots'!$D$13-$H40^2/$I40/'Single bit with plots'!$D$13)</f>
        <v>0.529135299855i</v>
      </c>
      <c r="N40" t="str">
        <f>COMPLEX(0,'Single bit with plots'!$D$13/$I40)</f>
        <v>0.485075251893972i</v>
      </c>
      <c r="O40" t="str">
        <f t="shared" si="2"/>
        <v>0.862165622799264</v>
      </c>
      <c r="R40" t="str">
        <f t="shared" si="3"/>
        <v>0.044060047961028i</v>
      </c>
      <c r="S40" t="str">
        <f t="shared" si="4"/>
        <v>1.72433124559853+1.01421055174897i</v>
      </c>
      <c r="T40" t="str">
        <f t="shared" si="5"/>
        <v>0.0111661222238749+0.0189843158401347i</v>
      </c>
      <c r="U40">
        <f t="shared" si="6"/>
        <v>2.2024680098391945E-2</v>
      </c>
      <c r="V40">
        <f t="shared" si="7"/>
        <v>-33.141807817239602</v>
      </c>
      <c r="W40">
        <f t="shared" si="8"/>
        <v>59.536971772994114</v>
      </c>
      <c r="Y40" t="str">
        <f t="shared" si="9"/>
        <v>0.861747397866053-0.506859285934124i</v>
      </c>
      <c r="Z40">
        <f t="shared" si="10"/>
        <v>0.99975742731252737</v>
      </c>
      <c r="AA40">
        <f t="shared" si="11"/>
        <v>-2.1072151793545789E-3</v>
      </c>
      <c r="AB40">
        <f t="shared" si="12"/>
        <v>-30.463028227006024</v>
      </c>
      <c r="AE40" t="str">
        <f t="shared" si="13"/>
        <v>0.377612179420454</v>
      </c>
      <c r="AF40" t="str">
        <f>COMPLEX(0,-2*$G40/'Single bit with plots'!$D$13+$G40^2/$F40/'Single bit with plots'!$D$13)</f>
        <v>-0.831815814003366i</v>
      </c>
      <c r="AG40" t="str">
        <f>COMPLEX(0,-'Single bit with plots'!$D$13/$F40)</f>
        <v>-1.0307679026043i</v>
      </c>
      <c r="AH40" t="str">
        <f t="shared" si="14"/>
        <v>0.377612179420454</v>
      </c>
      <c r="AK40" t="str">
        <f t="shared" si="15"/>
        <v>0.198952088600934i</v>
      </c>
      <c r="AL40" t="str">
        <f t="shared" si="16"/>
        <v>0.755224358840908-1.86258371660767i</v>
      </c>
      <c r="AM40" t="str">
        <f t="shared" si="17"/>
        <v>-0.0917334829960322+0.0371953004110336i</v>
      </c>
      <c r="AN40">
        <f t="shared" si="18"/>
        <v>9.8987485447658299E-2</v>
      </c>
      <c r="AO40">
        <f t="shared" si="19"/>
        <v>-20.088394157457618</v>
      </c>
      <c r="AP40">
        <f t="shared" si="20"/>
        <v>157.92885484053434</v>
      </c>
      <c r="AR40" t="str">
        <f t="shared" si="21"/>
        <v>0.373912138068994+0.922166574285479i</v>
      </c>
      <c r="AS40">
        <f t="shared" si="22"/>
        <v>0.99508867832205905</v>
      </c>
      <c r="AT40">
        <f t="shared" si="23"/>
        <v>-4.2764298857481266E-2</v>
      </c>
      <c r="AU40">
        <f t="shared" si="24"/>
        <v>67.928854840534342</v>
      </c>
      <c r="AW40">
        <f t="shared" si="25"/>
        <v>98.391883067540363</v>
      </c>
    </row>
    <row r="41" spans="3:49" x14ac:dyDescent="0.25">
      <c r="C41">
        <f>C40+('Single bit with plots'!D$16-'Single bit with plots'!D$15)/100</f>
        <v>0.3520000000000002</v>
      </c>
      <c r="D41" s="4">
        <f t="shared" si="0"/>
        <v>2211681228.1272159</v>
      </c>
      <c r="E41" s="1"/>
      <c r="F41" s="1">
        <f>$D41*'Single bit with plots'!B$25*0.000000001</f>
        <v>49.780317395532983</v>
      </c>
      <c r="G41" s="1">
        <f>1/($D41*'Single bit with plots'!C$25*0.000000000001)</f>
        <v>29.418576873089119</v>
      </c>
      <c r="H41" s="1">
        <f>$D41*'Single bit with plots'!D$25*0.000000001</f>
        <v>14.580317395532955</v>
      </c>
      <c r="I41" s="1">
        <f>1/($D41*'Single bit with plots'!E$25*0.000000000001)</f>
        <v>100.44130414581636</v>
      </c>
      <c r="L41" t="str">
        <f t="shared" si="1"/>
        <v>0.854837434464552</v>
      </c>
      <c r="M41" t="str">
        <f>COMPLEX(0,2*$H41/'Single bit with plots'!$D$13-$H41^2/$I41/'Single bit with plots'!$D$13)</f>
        <v>0.540882370232184i</v>
      </c>
      <c r="N41" t="str">
        <f>COMPLEX(0,'Single bit with plots'!$D$13/$I41)</f>
        <v>0.49780317395533i</v>
      </c>
      <c r="O41" t="str">
        <f t="shared" si="2"/>
        <v>0.854837434464552</v>
      </c>
      <c r="R41" t="str">
        <f t="shared" si="3"/>
        <v>0.043079196276854i</v>
      </c>
      <c r="S41" t="str">
        <f t="shared" si="4"/>
        <v>1.7096748689291+1.03868554418751i</v>
      </c>
      <c r="T41" t="str">
        <f t="shared" si="5"/>
        <v>0.0111812470194967+0.0184043160507016i</v>
      </c>
      <c r="U41">
        <f t="shared" si="6"/>
        <v>2.1534603181974733E-2</v>
      </c>
      <c r="V41">
        <f t="shared" si="7"/>
        <v>-33.337262531397947</v>
      </c>
      <c r="W41">
        <f t="shared" si="8"/>
        <v>58.719898063735954</v>
      </c>
      <c r="Y41" t="str">
        <f t="shared" si="9"/>
        <v>0.85444101289281-0.519101932526271i</v>
      </c>
      <c r="Z41">
        <f t="shared" si="10"/>
        <v>0.9997681035449173</v>
      </c>
      <c r="AA41">
        <f t="shared" si="11"/>
        <v>-2.0144605984712188E-3</v>
      </c>
      <c r="AB41">
        <f t="shared" si="12"/>
        <v>-31.280101936264032</v>
      </c>
      <c r="AE41" t="str">
        <f t="shared" si="13"/>
        <v>0.409031954550595</v>
      </c>
      <c r="AF41" t="str">
        <f>COMPLEX(0,-2*$G41/'Single bit with plots'!$D$13+$G41^2/$F41/'Single bit with plots'!$D$13)</f>
        <v>-0.829034297431714i</v>
      </c>
      <c r="AG41" t="str">
        <f>COMPLEX(0,-'Single bit with plots'!$D$13/$F41)</f>
        <v>-1.00441304145816i</v>
      </c>
      <c r="AH41" t="str">
        <f t="shared" si="14"/>
        <v>0.409031954550595</v>
      </c>
      <c r="AK41" t="str">
        <f t="shared" si="15"/>
        <v>0.175378744026446i</v>
      </c>
      <c r="AL41" t="str">
        <f t="shared" si="16"/>
        <v>0.81806390910119-1.83344733888987i</v>
      </c>
      <c r="AM41" t="str">
        <f t="shared" si="17"/>
        <v>-0.079773510381313+0.0355940573590596i</v>
      </c>
      <c r="AN41">
        <f t="shared" si="18"/>
        <v>8.7354163483130437E-2</v>
      </c>
      <c r="AO41">
        <f t="shared" si="19"/>
        <v>-21.174327815989045</v>
      </c>
      <c r="AP41">
        <f t="shared" si="20"/>
        <v>155.95410022792575</v>
      </c>
      <c r="AR41" t="str">
        <f t="shared" si="21"/>
        <v>0.405910734013379+0.909728380416314i</v>
      </c>
      <c r="AS41">
        <f t="shared" si="22"/>
        <v>0.9961773186145978</v>
      </c>
      <c r="AT41">
        <f t="shared" si="23"/>
        <v>-3.3267013820555913E-2</v>
      </c>
      <c r="AU41">
        <f t="shared" si="24"/>
        <v>65.954100227925764</v>
      </c>
      <c r="AW41">
        <f t="shared" si="25"/>
        <v>97.234202164189796</v>
      </c>
    </row>
    <row r="42" spans="3:49" x14ac:dyDescent="0.25">
      <c r="C42">
        <f>C41+('Single bit with plots'!D$16-'Single bit with plots'!D$15)/100</f>
        <v>0.36100000000000021</v>
      </c>
      <c r="D42" s="4">
        <f t="shared" si="0"/>
        <v>2268229895.8918319</v>
      </c>
      <c r="E42" s="1"/>
      <c r="F42" s="1">
        <f>$D42*'Single bit with plots'!B$25*0.000000001</f>
        <v>51.053109601668758</v>
      </c>
      <c r="G42" s="1">
        <f>1/($D42*'Single bit with plots'!C$25*0.000000000001)</f>
        <v>28.685149748829286</v>
      </c>
      <c r="H42" s="1">
        <f>$D42*'Single bit with plots'!D$25*0.000000001</f>
        <v>14.953109601668736</v>
      </c>
      <c r="I42" s="1">
        <f>1/($D42*'Single bit with plots'!E$25*0.000000000001)</f>
        <v>97.937227311156136</v>
      </c>
      <c r="L42" t="str">
        <f t="shared" si="1"/>
        <v>0.847319451324048</v>
      </c>
      <c r="M42" t="str">
        <f>COMPLEX(0,2*$H42/'Single bit with plots'!$D$13-$H42^2/$I42/'Single bit with plots'!$D$13)</f>
        <v>0.552463404498861i</v>
      </c>
      <c r="N42" t="str">
        <f>COMPLEX(0,'Single bit with plots'!$D$13/$I42)</f>
        <v>0.510531096016687i</v>
      </c>
      <c r="O42" t="str">
        <f t="shared" si="2"/>
        <v>0.847319451324048</v>
      </c>
      <c r="R42" t="str">
        <f t="shared" si="3"/>
        <v>0.041932308482174i</v>
      </c>
      <c r="S42" t="str">
        <f t="shared" si="4"/>
        <v>1.6946389026481+1.06299450051555i</v>
      </c>
      <c r="T42" t="str">
        <f t="shared" si="5"/>
        <v>0.0111385570449042+0.0177572245938289i</v>
      </c>
      <c r="U42">
        <f t="shared" si="6"/>
        <v>2.0961547612670849E-2</v>
      </c>
      <c r="V42">
        <f t="shared" si="7"/>
        <v>-33.57153312190475</v>
      </c>
      <c r="W42">
        <f t="shared" si="8"/>
        <v>57.901224770979638</v>
      </c>
      <c r="Y42" t="str">
        <f t="shared" si="9"/>
        <v>0.846947150614319-0.531263717552746i</v>
      </c>
      <c r="Z42">
        <f t="shared" si="10"/>
        <v>0.99978028262297602</v>
      </c>
      <c r="AA42">
        <f t="shared" si="11"/>
        <v>-1.9086505779239995E-3</v>
      </c>
      <c r="AB42">
        <f t="shared" si="12"/>
        <v>-32.098775229020177</v>
      </c>
      <c r="AE42" t="str">
        <f t="shared" si="13"/>
        <v>0.438131193718871</v>
      </c>
      <c r="AF42" t="str">
        <f>COMPLEX(0,-2*$G42/'Single bit with plots'!$D$13+$G42^2/$F42/'Single bit with plots'!$D$13)</f>
        <v>-0.825060173005769i</v>
      </c>
      <c r="AG42" t="str">
        <f>COMPLEX(0,-'Single bit with plots'!$D$13/$F42)</f>
        <v>-0.979372273111561i</v>
      </c>
      <c r="AH42" t="str">
        <f t="shared" si="14"/>
        <v>0.438131193718871</v>
      </c>
      <c r="AK42" t="str">
        <f t="shared" si="15"/>
        <v>0.154312100105792i</v>
      </c>
      <c r="AL42" t="str">
        <f t="shared" si="16"/>
        <v>0.876262387437742-1.80443244611733i</v>
      </c>
      <c r="AM42" t="str">
        <f t="shared" si="17"/>
        <v>-0.0691994916119758+0.0336044232965677i</v>
      </c>
      <c r="AN42">
        <f t="shared" si="18"/>
        <v>7.6927413218246282E-2</v>
      </c>
      <c r="AO42">
        <f t="shared" si="19"/>
        <v>-22.278377420380529</v>
      </c>
      <c r="AP42">
        <f t="shared" si="20"/>
        <v>154.09801979672434</v>
      </c>
      <c r="AR42" t="str">
        <f t="shared" si="21"/>
        <v>0.435538409153002+0.896877063620216i</v>
      </c>
      <c r="AS42">
        <f t="shared" si="22"/>
        <v>0.99703669596236466</v>
      </c>
      <c r="AT42">
        <f t="shared" si="23"/>
        <v>-2.5777143482405472E-2</v>
      </c>
      <c r="AU42">
        <f t="shared" si="24"/>
        <v>64.098019796724316</v>
      </c>
      <c r="AW42">
        <f t="shared" si="25"/>
        <v>96.196795025744493</v>
      </c>
    </row>
    <row r="43" spans="3:49" x14ac:dyDescent="0.25">
      <c r="C43">
        <f>C42+('Single bit with plots'!D$16-'Single bit with plots'!D$15)/100</f>
        <v>0.37000000000000022</v>
      </c>
      <c r="D43" s="4">
        <f t="shared" si="0"/>
        <v>2324778563.6564484</v>
      </c>
      <c r="E43" s="1"/>
      <c r="F43" s="1">
        <f>$D43*'Single bit with plots'!B$25*0.000000001</f>
        <v>52.325901807804556</v>
      </c>
      <c r="G43" s="1">
        <f>1/($D43*'Single bit with plots'!C$25*0.000000000001)</f>
        <v>27.987402863046938</v>
      </c>
      <c r="H43" s="1">
        <f>$D43*'Single bit with plots'!D$25*0.000000001</f>
        <v>15.325901807804524</v>
      </c>
      <c r="I43" s="1">
        <f>1/($D43*'Single bit with plots'!E$25*0.000000000001)</f>
        <v>95.554970430614489</v>
      </c>
      <c r="L43" t="str">
        <f t="shared" si="1"/>
        <v>0.839611673377753</v>
      </c>
      <c r="M43" t="str">
        <f>COMPLEX(0,2*$H43/'Single bit with plots'!$D$13-$H43^2/$I43/'Single bit with plots'!$D$13)</f>
        <v>0.563874157413568i</v>
      </c>
      <c r="N43" t="str">
        <f>COMPLEX(0,'Single bit with plots'!$D$13/$I43)</f>
        <v>0.523259018078045i</v>
      </c>
      <c r="O43" t="str">
        <f t="shared" si="2"/>
        <v>0.839611673377753</v>
      </c>
      <c r="R43" t="str">
        <f t="shared" si="3"/>
        <v>0.040615139335523i</v>
      </c>
      <c r="S43" t="str">
        <f t="shared" si="4"/>
        <v>1.67922334675551+1.08713317549161i</v>
      </c>
      <c r="T43" t="str">
        <f t="shared" si="5"/>
        <v>0.0110339659709938+0.0170434438792835i</v>
      </c>
      <c r="U43">
        <f t="shared" si="6"/>
        <v>2.0303383568147832E-2</v>
      </c>
      <c r="V43">
        <f t="shared" si="7"/>
        <v>-33.848631613631859</v>
      </c>
      <c r="W43">
        <f t="shared" si="8"/>
        <v>57.080884573563026</v>
      </c>
      <c r="Y43" t="str">
        <f t="shared" si="9"/>
        <v>0.839265562453797-0.543342514713137i</v>
      </c>
      <c r="Z43">
        <f t="shared" si="10"/>
        <v>0.99979386506203549</v>
      </c>
      <c r="AA43">
        <f t="shared" si="11"/>
        <v>-1.790649885801952E-3</v>
      </c>
      <c r="AB43">
        <f t="shared" si="12"/>
        <v>-32.919115426436839</v>
      </c>
      <c r="AE43" t="str">
        <f t="shared" si="13"/>
        <v>0.465132909398371</v>
      </c>
      <c r="AF43" t="str">
        <f>COMPLEX(0,-2*$G43/'Single bit with plots'!$D$13+$G43^2/$F43/'Single bit with plots'!$D$13)</f>
        <v>-0.820105299664805i</v>
      </c>
      <c r="AG43" t="str">
        <f>COMPLEX(0,-'Single bit with plots'!$D$13/$F43)</f>
        <v>-0.955549704306145i</v>
      </c>
      <c r="AH43" t="str">
        <f t="shared" si="14"/>
        <v>0.465132909398371</v>
      </c>
      <c r="AK43" t="str">
        <f t="shared" si="15"/>
        <v>0.13544440464134i</v>
      </c>
      <c r="AL43" t="str">
        <f t="shared" si="16"/>
        <v>0.930265818796742-1.77565500397095i</v>
      </c>
      <c r="AM43" t="str">
        <f t="shared" si="17"/>
        <v>-0.0598511386364641+0.0313560169993915i</v>
      </c>
      <c r="AN43">
        <f t="shared" si="18"/>
        <v>6.7567437409948999E-2</v>
      </c>
      <c r="AO43">
        <f t="shared" si="19"/>
        <v>-23.405251039828979</v>
      </c>
      <c r="AP43">
        <f t="shared" si="20"/>
        <v>152.34995288405497</v>
      </c>
      <c r="AR43" t="str">
        <f t="shared" si="21"/>
        <v>0.463009410871168+0.883774251065614i</v>
      </c>
      <c r="AS43">
        <f t="shared" si="22"/>
        <v>0.99771470942441909</v>
      </c>
      <c r="AT43">
        <f t="shared" si="23"/>
        <v>-1.9872497604811842E-2</v>
      </c>
      <c r="AU43">
        <f t="shared" si="24"/>
        <v>62.349952884055028</v>
      </c>
      <c r="AW43">
        <f t="shared" si="25"/>
        <v>95.269068310491861</v>
      </c>
    </row>
    <row r="44" spans="3:49" x14ac:dyDescent="0.25">
      <c r="C44">
        <f>C43+('Single bit with plots'!D$16-'Single bit with plots'!D$15)/100</f>
        <v>0.37900000000000023</v>
      </c>
      <c r="D44" s="4">
        <f t="shared" si="0"/>
        <v>2381327231.4210649</v>
      </c>
      <c r="E44" s="1"/>
      <c r="F44" s="1">
        <f>$D44*'Single bit with plots'!B$25*0.000000001</f>
        <v>53.598694013940339</v>
      </c>
      <c r="G44" s="1">
        <f>1/($D44*'Single bit with plots'!C$25*0.000000000001)</f>
        <v>27.322794351787252</v>
      </c>
      <c r="H44" s="1">
        <f>$D44*'Single bit with plots'!D$25*0.000000001</f>
        <v>15.69869401394031</v>
      </c>
      <c r="I44" s="1">
        <f>1/($D44*'Single bit with plots'!E$25*0.000000000001)</f>
        <v>93.285855037803046</v>
      </c>
      <c r="L44" t="str">
        <f t="shared" si="1"/>
        <v>0.831714100625667</v>
      </c>
      <c r="M44" t="str">
        <f>COMPLEX(0,2*$H44/'Single bit with plots'!$D$13-$H44^2/$I44/'Single bit with plots'!$D$13)</f>
        <v>0.575110383734844i</v>
      </c>
      <c r="N44" t="str">
        <f>COMPLEX(0,'Single bit with plots'!$D$13/$I44)</f>
        <v>0.535986940139403i</v>
      </c>
      <c r="O44" t="str">
        <f t="shared" si="2"/>
        <v>0.831714100625667</v>
      </c>
      <c r="R44" t="str">
        <f t="shared" si="3"/>
        <v>0.0391234435954411i</v>
      </c>
      <c r="S44" t="str">
        <f t="shared" si="4"/>
        <v>1.66342820125133+1.11109732387425i</v>
      </c>
      <c r="T44" t="str">
        <f t="shared" si="5"/>
        <v>0.0108633313970921+0.0162635364312219i</v>
      </c>
      <c r="U44">
        <f t="shared" si="6"/>
        <v>1.9557980117914247E-2</v>
      </c>
      <c r="V44">
        <f t="shared" si="7"/>
        <v>-34.173519993975226</v>
      </c>
      <c r="W44">
        <f t="shared" si="8"/>
        <v>56.258808465391475</v>
      </c>
      <c r="Y44" t="str">
        <f t="shared" si="9"/>
        <v>0.831395957850553-0.55533615647054i</v>
      </c>
      <c r="Z44">
        <f t="shared" si="10"/>
        <v>0.99980872441368029</v>
      </c>
      <c r="AA44">
        <f t="shared" si="11"/>
        <v>-1.6615575459923986E-3</v>
      </c>
      <c r="AB44">
        <f t="shared" si="12"/>
        <v>-33.741191534608546</v>
      </c>
      <c r="AE44" t="str">
        <f t="shared" si="13"/>
        <v>0.490233953374294</v>
      </c>
      <c r="AF44" t="str">
        <f>COMPLEX(0,-2*$G44/'Single bit with plots'!$D$13+$G44^2/$F44/'Single bit with plots'!$D$13)</f>
        <v>-0.814347116881935i</v>
      </c>
      <c r="AG44" t="str">
        <f>COMPLEX(0,-'Single bit with plots'!$D$13/$F44)</f>
        <v>-0.93285855037803i</v>
      </c>
      <c r="AH44" t="str">
        <f t="shared" si="14"/>
        <v>0.490233953374294</v>
      </c>
      <c r="AK44" t="str">
        <f t="shared" si="15"/>
        <v>0.118511433496095i</v>
      </c>
      <c r="AL44" t="str">
        <f t="shared" si="16"/>
        <v>0.980467906748588-1.74720566725996i</v>
      </c>
      <c r="AM44" t="str">
        <f t="shared" si="17"/>
        <v>-0.0515848353243712+0.0289475225831738i</v>
      </c>
      <c r="AN44">
        <f t="shared" si="18"/>
        <v>5.915195938551699E-2</v>
      </c>
      <c r="AO44">
        <f t="shared" si="19"/>
        <v>-24.56061729925894</v>
      </c>
      <c r="AP44">
        <f t="shared" si="20"/>
        <v>150.70045353340799</v>
      </c>
      <c r="AR44" t="str">
        <f t="shared" si="21"/>
        <v>0.48851864717555+0.870546137239509i</v>
      </c>
      <c r="AS44">
        <f t="shared" si="22"/>
        <v>0.99824898983212573</v>
      </c>
      <c r="AT44">
        <f t="shared" si="23"/>
        <v>-1.5222412265395479E-2</v>
      </c>
      <c r="AU44">
        <f t="shared" si="24"/>
        <v>60.700453533408073</v>
      </c>
      <c r="AW44">
        <f t="shared" si="25"/>
        <v>94.441645068016612</v>
      </c>
    </row>
    <row r="45" spans="3:49" x14ac:dyDescent="0.25">
      <c r="C45">
        <f>C44+('Single bit with plots'!D$16-'Single bit with plots'!D$15)/100</f>
        <v>0.38800000000000023</v>
      </c>
      <c r="D45" s="4">
        <f t="shared" ref="D45:D76" si="26">C45*2*PI()*1000000000</f>
        <v>2437875899.1856809</v>
      </c>
      <c r="E45" s="1"/>
      <c r="F45" s="1">
        <f>$D45*'Single bit with plots'!B$25*0.000000001</f>
        <v>54.871486220076122</v>
      </c>
      <c r="G45" s="1">
        <f>1/($D45*'Single bit with plots'!C$25*0.000000000001)</f>
        <v>26.689018194142708</v>
      </c>
      <c r="H45" s="1">
        <f>$D45*'Single bit with plots'!D$25*0.000000001</f>
        <v>16.071486220076096</v>
      </c>
      <c r="I45" s="1">
        <f>1/($D45*'Single bit with plots'!E$25*0.000000000001)</f>
        <v>91.122007884864331</v>
      </c>
      <c r="L45" t="str">
        <f t="shared" ref="L45:L76" si="27">COMPLEX(1-$H45/$I45,0)</f>
        <v>0.82362673306779</v>
      </c>
      <c r="M45" t="str">
        <f>COMPLEX(0,2*$H45/'Single bit with plots'!$D$13-$H45^2/$I45/'Single bit with plots'!$D$13)</f>
        <v>0.586167838221228i</v>
      </c>
      <c r="N45" t="str">
        <f>COMPLEX(0,'Single bit with plots'!$D$13/$I45)</f>
        <v>0.548714862200761i</v>
      </c>
      <c r="O45" t="str">
        <f t="shared" ref="O45:O76" si="28">L45</f>
        <v>0.82362673306779</v>
      </c>
      <c r="R45" t="str">
        <f t="shared" ref="R45:R76" si="29">IMSUB(IMSUM(L45,M45),IMSUM(N45,O45))</f>
        <v>0.0374529760204669i</v>
      </c>
      <c r="S45" t="str">
        <f t="shared" ref="S45:S76" si="30">IMSUM(IMSUM(L45,M45),IMSUM(N45,O45))</f>
        <v>1.64725346613558+1.13488270042199i</v>
      </c>
      <c r="T45" t="str">
        <f t="shared" ref="T45:T76" si="31">IMDIV(R45,S45)</f>
        <v>0.0106224585431007+0.0154182292562022i</v>
      </c>
      <c r="U45">
        <f t="shared" ref="U45:U76" si="32">(IMREAL(T45)^2+IMAGINARY(T45)^2)^0.5</f>
        <v>1.8723205358503723E-2</v>
      </c>
      <c r="V45">
        <f t="shared" ref="V45:V76" si="33">20*LOG(U45)</f>
        <v>-34.552395985521571</v>
      </c>
      <c r="W45">
        <f t="shared" ref="W45:W76" si="34">IMARGUMENT(T45)*180/PI()</f>
        <v>55.434925755482411</v>
      </c>
      <c r="Y45" t="str">
        <f t="shared" ref="Y45:Y76" si="35">IMDIV(2,S45)</f>
        <v>0.823338003782485-0.567242428868448i</v>
      </c>
      <c r="Z45">
        <f t="shared" ref="Z45:Z76" si="36">(IMREAL(Y45)^2+IMAGINARY(Y45)^2)^0.5</f>
        <v>0.99982470542645807</v>
      </c>
      <c r="AA45">
        <f t="shared" ref="AA45:AA76" si="37">20*LOG(Z45)</f>
        <v>-1.5227227863571474E-3</v>
      </c>
      <c r="AB45">
        <f t="shared" ref="AB45:AB76" si="38">IMARGUMENT(Y45)*180/PI()</f>
        <v>-34.565074244517497</v>
      </c>
      <c r="AE45" t="str">
        <f t="shared" ref="AE45:AE76" si="39">COMPLEX(1-$G45/$F45,0)</f>
        <v>0.513608614734808</v>
      </c>
      <c r="AF45" t="str">
        <f>COMPLEX(0,-2*$G45/'Single bit with plots'!$D$13+$G45^2/$F45/'Single bit with plots'!$D$13)</f>
        <v>-0.807934557149369i</v>
      </c>
      <c r="AG45" t="str">
        <f>COMPLEX(0,-'Single bit with plots'!$D$13/$F45)</f>
        <v>-0.911220078848643i</v>
      </c>
      <c r="AH45" t="str">
        <f t="shared" ref="AH45:AH76" si="40">AE45</f>
        <v>0.513608614734808</v>
      </c>
      <c r="AK45" t="str">
        <f t="shared" ref="AK45:AK76" si="41">IMSUB(IMSUM(AE45,AF45),IMSUM(AG45,AH45))</f>
        <v>0.103285521699274i</v>
      </c>
      <c r="AL45" t="str">
        <f t="shared" ref="AL45:AL76" si="42">IMSUM(IMSUM(AE45,AF45),IMSUM(AG45,AH45))</f>
        <v>1.02721722946962-1.71915463599801i</v>
      </c>
      <c r="AM45" t="str">
        <f t="shared" ref="AM45:AM76" si="43">IMDIV(AK45,AL45)</f>
        <v>-0.0442728712355806+0.0264536157358976i</v>
      </c>
      <c r="AN45">
        <f t="shared" ref="AN45:AN76" si="44">(IMREAL(AM45)^2+IMAGINARY(AM45)^2)^0.5</f>
        <v>5.1574033320507612E-2</v>
      </c>
      <c r="AO45">
        <f t="shared" ref="AO45:AO76" si="45">20*LOG(AN45)</f>
        <v>-25.751378069812176</v>
      </c>
      <c r="AP45">
        <f t="shared" ref="AP45:AP76" si="46">IMARGUMENT(AM45)*180/PI()</f>
        <v>149.14113423844483</v>
      </c>
      <c r="AR45" t="str">
        <f t="shared" ref="AR45:AR76" si="47">IMDIV(2,AL45)</f>
        <v>0.512242476983753+0.857290944697659i</v>
      </c>
      <c r="AS45">
        <f t="shared" ref="AS45:AS76" si="48">(IMREAL(AR45)^2+IMAGINARY(AR45)^2)^0.5</f>
        <v>0.99866917399459931</v>
      </c>
      <c r="AT45">
        <f t="shared" ref="AT45:AT76" si="49">20*LOG(AS45)</f>
        <v>-1.1567106421737361E-2</v>
      </c>
      <c r="AU45">
        <f t="shared" ref="AU45:AU76" si="50">IMARGUMENT(AR45)*180/PI()</f>
        <v>59.141134238444778</v>
      </c>
      <c r="AW45">
        <f t="shared" ref="AW45:AW76" si="51">AU45-AB45</f>
        <v>93.706208482962268</v>
      </c>
    </row>
    <row r="46" spans="3:49" x14ac:dyDescent="0.25">
      <c r="C46">
        <f>C45+('Single bit with plots'!D$16-'Single bit with plots'!D$15)/100</f>
        <v>0.39700000000000024</v>
      </c>
      <c r="D46" s="4">
        <f t="shared" si="26"/>
        <v>2494424566.9502974</v>
      </c>
      <c r="E46" s="1"/>
      <c r="F46" s="1">
        <f>$D46*'Single bit with plots'!B$25*0.000000001</f>
        <v>56.144278426211912</v>
      </c>
      <c r="G46" s="1">
        <f>1/($D46*'Single bit with plots'!C$25*0.000000000001)</f>
        <v>26.083977479414028</v>
      </c>
      <c r="H46" s="1">
        <f>$D46*'Single bit with plots'!D$25*0.000000001</f>
        <v>16.444278426211884</v>
      </c>
      <c r="I46" s="1">
        <f>1/($D46*'Single bit with plots'!E$25*0.000000000001)</f>
        <v>89.056269670849773</v>
      </c>
      <c r="L46" t="str">
        <f t="shared" si="27"/>
        <v>0.815349570704122</v>
      </c>
      <c r="M46" t="str">
        <f>COMPLEX(0,2*$H46/'Single bit with plots'!$D$13-$H46^2/$I46/'Single bit with plots'!$D$13)</f>
        <v>0.597042275631256i</v>
      </c>
      <c r="N46" t="str">
        <f>COMPLEX(0,'Single bit with plots'!$D$13/$I46)</f>
        <v>0.561442784262119i</v>
      </c>
      <c r="O46" t="str">
        <f t="shared" si="28"/>
        <v>0.815349570704122</v>
      </c>
      <c r="R46" t="str">
        <f t="shared" si="29"/>
        <v>0.035599491369137i</v>
      </c>
      <c r="S46" t="str">
        <f t="shared" si="30"/>
        <v>1.63069914140824+1.15848505989337i</v>
      </c>
      <c r="T46" t="str">
        <f t="shared" si="31"/>
        <v>0.0103071041131859+0.0145084182866585i</v>
      </c>
      <c r="U46">
        <f t="shared" si="32"/>
        <v>1.7796926599295184E-2</v>
      </c>
      <c r="V46">
        <f t="shared" si="33"/>
        <v>-34.993099814734407</v>
      </c>
      <c r="W46">
        <f t="shared" si="34"/>
        <v>54.609164071703717</v>
      </c>
      <c r="Y46" t="str">
        <f t="shared" si="35"/>
        <v>0.815091324548337-0.57905906611473i</v>
      </c>
      <c r="Z46">
        <f t="shared" si="36"/>
        <v>0.9998416221600428</v>
      </c>
      <c r="AA46">
        <f t="shared" si="37"/>
        <v>-1.3757613869177388E-3</v>
      </c>
      <c r="AB46">
        <f t="shared" si="38"/>
        <v>-35.390835928296397</v>
      </c>
      <c r="AE46" t="str">
        <f t="shared" si="39"/>
        <v>0.535411653500987</v>
      </c>
      <c r="AF46" t="str">
        <f>COMPLEX(0,-2*$G46/'Single bit with plots'!$D$13+$G46^2/$F46/'Single bit with plots'!$D$13)</f>
        <v>-0.800992859830992i</v>
      </c>
      <c r="AG46" t="str">
        <f>COMPLEX(0,-'Single bit with plots'!$D$13/$F46)</f>
        <v>-0.890562696708498i</v>
      </c>
      <c r="AH46" t="str">
        <f t="shared" si="40"/>
        <v>0.535411653500987</v>
      </c>
      <c r="AK46" t="str">
        <f t="shared" si="41"/>
        <v>0.089569836877506i</v>
      </c>
      <c r="AL46" t="str">
        <f t="shared" si="42"/>
        <v>1.07082330700197-1.69155555653949i</v>
      </c>
      <c r="AM46" t="str">
        <f t="shared" si="43"/>
        <v>-0.0378022692246021+0.0239303703545383i</v>
      </c>
      <c r="AN46">
        <f t="shared" si="44"/>
        <v>4.4740073578780182E-2</v>
      </c>
      <c r="AO46">
        <f t="shared" si="45"/>
        <v>-26.986066120106539</v>
      </c>
      <c r="AP46">
        <f t="shared" si="46"/>
        <v>147.66452976405603</v>
      </c>
      <c r="AR46" t="str">
        <f t="shared" si="47"/>
        <v>0.534339933816448+0.844084806725722i</v>
      </c>
      <c r="AS46">
        <f t="shared" si="48"/>
        <v>0.99899866156875572</v>
      </c>
      <c r="AT46">
        <f t="shared" si="49"/>
        <v>-8.7018725913284994E-3</v>
      </c>
      <c r="AU46">
        <f t="shared" si="50"/>
        <v>57.664529764055985</v>
      </c>
      <c r="AW46">
        <f t="shared" si="51"/>
        <v>93.055365692352382</v>
      </c>
    </row>
    <row r="47" spans="3:49" x14ac:dyDescent="0.25">
      <c r="C47">
        <f>C46+('Single bit with plots'!D$16-'Single bit with plots'!D$15)/100</f>
        <v>0.40600000000000025</v>
      </c>
      <c r="D47" s="4">
        <f t="shared" si="26"/>
        <v>2550973234.7149138</v>
      </c>
      <c r="E47" s="1"/>
      <c r="F47" s="1">
        <f>$D47*'Single bit with plots'!B$25*0.000000001</f>
        <v>57.417070632347709</v>
      </c>
      <c r="G47" s="1">
        <f>1/($D47*'Single bit with plots'!C$25*0.000000000001)</f>
        <v>25.505761229870366</v>
      </c>
      <c r="H47" s="1">
        <f>$D47*'Single bit with plots'!D$25*0.000000001</f>
        <v>16.817070632347669</v>
      </c>
      <c r="I47" s="1">
        <f>1/($D47*'Single bit with plots'!E$25*0.000000000001)</f>
        <v>87.082115909673306</v>
      </c>
      <c r="L47" t="str">
        <f t="shared" si="27"/>
        <v>0.806882613534663</v>
      </c>
      <c r="M47" t="str">
        <f>COMPLEX(0,2*$H47/'Single bit with plots'!$D$13-$H47^2/$I47/'Single bit with plots'!$D$13)</f>
        <v>0.607729450723468i</v>
      </c>
      <c r="N47" t="str">
        <f>COMPLEX(0,'Single bit with plots'!$D$13/$I47)</f>
        <v>0.574170706323477i</v>
      </c>
      <c r="O47" t="str">
        <f t="shared" si="28"/>
        <v>0.806882613534663</v>
      </c>
      <c r="R47" t="str">
        <f t="shared" si="29"/>
        <v>0.033558744399991i</v>
      </c>
      <c r="S47" t="str">
        <f t="shared" si="30"/>
        <v>1.61376522706933+1.18190015704694i</v>
      </c>
      <c r="T47" t="str">
        <f t="shared" si="31"/>
        <v>0.00991298034599897+0.0135351729023922i</v>
      </c>
      <c r="U47">
        <f t="shared" si="32"/>
        <v>1.677701060492643E-2</v>
      </c>
      <c r="V47">
        <f t="shared" si="33"/>
        <v>-35.505708418947307</v>
      </c>
      <c r="W47">
        <f t="shared" si="34"/>
        <v>53.781449368397716</v>
      </c>
      <c r="Y47" t="str">
        <f t="shared" si="35"/>
        <v>0.806655501830744-0.590783744936633i</v>
      </c>
      <c r="Z47">
        <f t="shared" si="36"/>
        <v>0.99985925605315173</v>
      </c>
      <c r="AA47">
        <f t="shared" si="37"/>
        <v>-1.2225724264023118E-3</v>
      </c>
      <c r="AB47">
        <f t="shared" si="38"/>
        <v>-36.218550631602284</v>
      </c>
      <c r="AE47" t="str">
        <f t="shared" si="39"/>
        <v>0.555780868843196</v>
      </c>
      <c r="AF47" t="str">
        <f>COMPLEX(0,-2*$G47/'Single bit with plots'!$D$13+$G47^2/$F47/'Single bit with plots'!$D$13)</f>
        <v>-0.793627507334296i</v>
      </c>
      <c r="AG47" t="str">
        <f>COMPLEX(0,-'Single bit with plots'!$D$13/$F47)</f>
        <v>-0.870821159096733i</v>
      </c>
      <c r="AH47" t="str">
        <f t="shared" si="40"/>
        <v>0.555780868843196</v>
      </c>
      <c r="AK47" t="str">
        <f t="shared" si="41"/>
        <v>0.077193651762437i</v>
      </c>
      <c r="AL47" t="str">
        <f t="shared" si="42"/>
        <v>1.11156173768639-1.66444866643103i</v>
      </c>
      <c r="AM47" t="str">
        <f t="shared" si="43"/>
        <v>-0.0320734374034539+0.02141946851999i</v>
      </c>
      <c r="AN47">
        <f t="shared" si="44"/>
        <v>3.8568108827788251E-2</v>
      </c>
      <c r="AO47">
        <f t="shared" si="45"/>
        <v>-28.275433121456579</v>
      </c>
      <c r="AP47">
        <f t="shared" si="46"/>
        <v>146.26397911168996</v>
      </c>
      <c r="AR47" t="str">
        <f t="shared" si="47"/>
        <v>0.554954145346261+0.830986400336642i</v>
      </c>
      <c r="AS47">
        <f t="shared" si="48"/>
        <v>0.99925597370315922</v>
      </c>
      <c r="AT47">
        <f t="shared" si="49"/>
        <v>-6.4649356415862509E-3</v>
      </c>
      <c r="AU47">
        <f t="shared" si="50"/>
        <v>56.263979111689878</v>
      </c>
      <c r="AW47">
        <f t="shared" si="51"/>
        <v>92.482529743292162</v>
      </c>
    </row>
    <row r="48" spans="3:49" x14ac:dyDescent="0.25">
      <c r="C48">
        <f>C47+('Single bit with plots'!D$16-'Single bit with plots'!D$15)/100</f>
        <v>0.41500000000000026</v>
      </c>
      <c r="D48" s="4">
        <f t="shared" si="26"/>
        <v>2607521902.4795299</v>
      </c>
      <c r="E48" s="1"/>
      <c r="F48" s="1">
        <f>$D48*'Single bit with plots'!B$25*0.000000001</f>
        <v>58.689862838483485</v>
      </c>
      <c r="G48" s="1">
        <f>1/($D48*'Single bit with plots'!C$25*0.000000000001)</f>
        <v>24.952624239343063</v>
      </c>
      <c r="H48" s="1">
        <f>$D48*'Single bit with plots'!D$25*0.000000001</f>
        <v>17.189862838483453</v>
      </c>
      <c r="I48" s="1">
        <f>1/($D48*'Single bit with plots'!E$25*0.000000000001)</f>
        <v>85.193588094764735</v>
      </c>
      <c r="L48" t="str">
        <f t="shared" si="27"/>
        <v>0.798225861559412</v>
      </c>
      <c r="M48" t="str">
        <f>COMPLEX(0,2*$H48/'Single bit with plots'!$D$13-$H48^2/$I48/'Single bit with plots'!$D$13)</f>
        <v>0.618225118256401i</v>
      </c>
      <c r="N48" t="str">
        <f>COMPLEX(0,'Single bit with plots'!$D$13/$I48)</f>
        <v>0.586898628384835i</v>
      </c>
      <c r="O48" t="str">
        <f t="shared" si="28"/>
        <v>0.798225861559412</v>
      </c>
      <c r="R48" t="str">
        <f t="shared" si="29"/>
        <v>0.0313264898715661i</v>
      </c>
      <c r="S48" t="str">
        <f t="shared" si="30"/>
        <v>1.59645172311882+1.20512374664124i</v>
      </c>
      <c r="T48" t="str">
        <f t="shared" si="31"/>
        <v>0.00943575926763103+0.0124997405318147i</v>
      </c>
      <c r="U48">
        <f t="shared" si="32"/>
        <v>1.5661323900595891E-2</v>
      </c>
      <c r="V48">
        <f t="shared" si="33"/>
        <v>-36.103430569161759</v>
      </c>
      <c r="W48">
        <f t="shared" si="34"/>
        <v>52.951705938090342</v>
      </c>
      <c r="Y48" t="str">
        <f t="shared" si="35"/>
        <v>0.798030075061827-0.602414078712057i</v>
      </c>
      <c r="Z48">
        <f t="shared" si="36"/>
        <v>0.99987735394581345</v>
      </c>
      <c r="AA48">
        <f t="shared" si="37"/>
        <v>-1.0653554233635023E-3</v>
      </c>
      <c r="AB48">
        <f t="shared" si="38"/>
        <v>-37.048294061909615</v>
      </c>
      <c r="AE48" t="str">
        <f t="shared" si="39"/>
        <v>0.574839281733993</v>
      </c>
      <c r="AF48" t="str">
        <f>COMPLEX(0,-2*$G48/'Single bit with plots'!$D$13+$G48^2/$F48/'Single bit with plots'!$D$13)</f>
        <v>-0.785927456689305i</v>
      </c>
      <c r="AG48" t="str">
        <f>COMPLEX(0,-'Single bit with plots'!$D$13/$F48)</f>
        <v>-0.851935880947647i</v>
      </c>
      <c r="AH48" t="str">
        <f t="shared" si="40"/>
        <v>0.574839281733993</v>
      </c>
      <c r="AK48" t="str">
        <f t="shared" si="41"/>
        <v>0.0660084242583421i</v>
      </c>
      <c r="AL48" t="str">
        <f t="shared" si="42"/>
        <v>1.14967856346799-1.63786333763695i</v>
      </c>
      <c r="AM48" t="str">
        <f t="shared" si="43"/>
        <v>-0.0269987853335972+0.0189514741703016i</v>
      </c>
      <c r="AN48">
        <f t="shared" si="44"/>
        <v>3.2986251419603166E-2</v>
      </c>
      <c r="AO48">
        <f t="shared" si="45"/>
        <v>-29.633340703509997</v>
      </c>
      <c r="AP48">
        <f t="shared" si="46"/>
        <v>144.93352354135951</v>
      </c>
      <c r="AR48" t="str">
        <f t="shared" si="47"/>
        <v>0.574213803260318+0.818040595180095i</v>
      </c>
      <c r="AS48">
        <f t="shared" si="48"/>
        <v>0.9994558055348336</v>
      </c>
      <c r="AT48">
        <f t="shared" si="49"/>
        <v>-4.7280996856374265E-3</v>
      </c>
      <c r="AU48">
        <f t="shared" si="50"/>
        <v>54.933523541359492</v>
      </c>
      <c r="AW48">
        <f t="shared" si="51"/>
        <v>91.981817603269107</v>
      </c>
    </row>
    <row r="49" spans="3:49" x14ac:dyDescent="0.25">
      <c r="C49">
        <f>C48+('Single bit with plots'!D$16-'Single bit with plots'!D$15)/100</f>
        <v>0.42400000000000027</v>
      </c>
      <c r="D49" s="4">
        <f t="shared" si="26"/>
        <v>2664070570.2441463</v>
      </c>
      <c r="E49" s="1"/>
      <c r="F49" s="1">
        <f>$D49*'Single bit with plots'!B$25*0.000000001</f>
        <v>59.962655044619275</v>
      </c>
      <c r="G49" s="1">
        <f>1/($D49*'Single bit with plots'!C$25*0.000000000001)</f>
        <v>24.422969479545685</v>
      </c>
      <c r="H49" s="1">
        <f>$D49*'Single bit with plots'!D$25*0.000000001</f>
        <v>17.562655044619241</v>
      </c>
      <c r="I49" s="1">
        <f>1/($D49*'Single bit with plots'!E$25*0.000000000001)</f>
        <v>83.385233630489068</v>
      </c>
      <c r="L49" t="str">
        <f t="shared" si="27"/>
        <v>0.789379314778371</v>
      </c>
      <c r="M49" t="str">
        <f>COMPLEX(0,2*$H49/'Single bit with plots'!$D$13-$H49^2/$I49/'Single bit with plots'!$D$13)</f>
        <v>0.628525032988594i</v>
      </c>
      <c r="N49" t="str">
        <f>COMPLEX(0,'Single bit with plots'!$D$13/$I49)</f>
        <v>0.599626550446193i</v>
      </c>
      <c r="O49" t="str">
        <f t="shared" si="28"/>
        <v>0.789379314778371</v>
      </c>
      <c r="R49" t="str">
        <f t="shared" si="29"/>
        <v>0.028898482542401i</v>
      </c>
      <c r="S49" t="str">
        <f t="shared" si="30"/>
        <v>1.57875862955674+1.22815158343479i</v>
      </c>
      <c r="T49" t="str">
        <f t="shared" si="31"/>
        <v>0.00887107716475173+0.0114035513337423i</v>
      </c>
      <c r="U49">
        <f t="shared" si="32"/>
        <v>1.4447733146908389E-2</v>
      </c>
      <c r="V49">
        <f t="shared" si="33"/>
        <v>-36.804005769591789</v>
      </c>
      <c r="W49">
        <f t="shared" si="34"/>
        <v>52.119856427494518</v>
      </c>
      <c r="Y49" t="str">
        <f t="shared" si="35"/>
        <v>0.789214542113799-0.613947611383105i</v>
      </c>
      <c r="Z49">
        <f t="shared" si="36"/>
        <v>0.99989562605649684</v>
      </c>
      <c r="AA49">
        <f t="shared" si="37"/>
        <v>-9.0662786934415387E-4</v>
      </c>
      <c r="AB49">
        <f t="shared" si="38"/>
        <v>-37.880143572505453</v>
      </c>
      <c r="AE49" t="str">
        <f t="shared" si="39"/>
        <v>0.592696996799556</v>
      </c>
      <c r="AF49" t="str">
        <f>COMPLEX(0,-2*$G49/'Single bit with plots'!$D$13+$G49^2/$F49/'Single bit with plots'!$D$13)</f>
        <v>-0.777967802859993i</v>
      </c>
      <c r="AG49" t="str">
        <f>COMPLEX(0,-'Single bit with plots'!$D$13/$F49)</f>
        <v>-0.83385233630489i</v>
      </c>
      <c r="AH49" t="str">
        <f t="shared" si="40"/>
        <v>0.592696996799556</v>
      </c>
      <c r="AK49" t="str">
        <f t="shared" si="41"/>
        <v>0.055884533444897i</v>
      </c>
      <c r="AL49" t="str">
        <f t="shared" si="42"/>
        <v>1.18539399359911-1.61182013916488i</v>
      </c>
      <c r="AM49" t="str">
        <f t="shared" si="43"/>
        <v>-0.0225013857055962+0.0165483770893261i</v>
      </c>
      <c r="AN49">
        <f t="shared" si="44"/>
        <v>2.7931364860359794E-2</v>
      </c>
      <c r="AO49">
        <f t="shared" si="45"/>
        <v>-31.078156841411154</v>
      </c>
      <c r="AP49">
        <f t="shared" si="46"/>
        <v>143.66781861025297</v>
      </c>
      <c r="AR49" t="str">
        <f t="shared" si="47"/>
        <v>0.592234597633103+0.805281329861432i</v>
      </c>
      <c r="AS49">
        <f t="shared" si="48"/>
        <v>0.99960984331740144</v>
      </c>
      <c r="AT49">
        <f t="shared" si="49"/>
        <v>-3.3895191513836193E-3</v>
      </c>
      <c r="AU49">
        <f t="shared" si="50"/>
        <v>53.667818610252887</v>
      </c>
      <c r="AW49">
        <f t="shared" si="51"/>
        <v>91.54796218275834</v>
      </c>
    </row>
    <row r="50" spans="3:49" x14ac:dyDescent="0.25">
      <c r="C50">
        <f>C49+('Single bit with plots'!D$16-'Single bit with plots'!D$15)/100</f>
        <v>0.43300000000000027</v>
      </c>
      <c r="D50" s="4">
        <f t="shared" si="26"/>
        <v>2720619238.0087624</v>
      </c>
      <c r="E50" s="1"/>
      <c r="F50" s="1">
        <f>$D50*'Single bit with plots'!B$25*0.000000001</f>
        <v>61.235447250755051</v>
      </c>
      <c r="G50" s="1">
        <f>1/($D50*'Single bit with plots'!C$25*0.000000000001)</f>
        <v>23.915332700525102</v>
      </c>
      <c r="H50" s="1">
        <f>$D50*'Single bit with plots'!D$25*0.000000001</f>
        <v>17.935447250755022</v>
      </c>
      <c r="I50" s="1">
        <f>1/($D50*'Single bit with plots'!E$25*0.000000000001)</f>
        <v>81.652053254797607</v>
      </c>
      <c r="L50" t="str">
        <f t="shared" si="27"/>
        <v>0.780342973191538</v>
      </c>
      <c r="M50" t="str">
        <f>COMPLEX(0,2*$H50/'Single bit with plots'!$D$13-$H50^2/$I50/'Single bit with plots'!$D$13)</f>
        <v>0.638624949678584i</v>
      </c>
      <c r="N50" t="str">
        <f>COMPLEX(0,'Single bit with plots'!$D$13/$I50)</f>
        <v>0.61235447250755i</v>
      </c>
      <c r="O50" t="str">
        <f t="shared" si="28"/>
        <v>0.780342973191538</v>
      </c>
      <c r="R50" t="str">
        <f t="shared" si="29"/>
        <v>0.0262704771710339i</v>
      </c>
      <c r="S50" t="str">
        <f t="shared" si="30"/>
        <v>1.56068594638308+1.25097942218613i</v>
      </c>
      <c r="T50" t="str">
        <f t="shared" si="31"/>
        <v>0.00821453929662318+0.0102482229594532i</v>
      </c>
      <c r="U50">
        <f t="shared" si="32"/>
        <v>1.3134105591262397E-2</v>
      </c>
      <c r="V50">
        <f t="shared" si="33"/>
        <v>-37.63198993072902</v>
      </c>
      <c r="W50">
        <f t="shared" si="34"/>
        <v>51.285821858025209</v>
      </c>
      <c r="Y50" t="str">
        <f t="shared" si="35"/>
        <v>0.78020836033789-0.625381811159534i</v>
      </c>
      <c r="Z50">
        <f t="shared" si="36"/>
        <v>0.99991374391510279</v>
      </c>
      <c r="AA50">
        <f t="shared" si="37"/>
        <v>-7.4924314788355384E-4</v>
      </c>
      <c r="AB50">
        <f t="shared" si="38"/>
        <v>-38.714178141974898</v>
      </c>
      <c r="AE50" t="str">
        <f t="shared" si="39"/>
        <v>0.609452796146104</v>
      </c>
      <c r="AF50" t="str">
        <f>COMPLEX(0,-2*$G50/'Single bit with plots'!$D$13+$G50^2/$F50/'Single bit with plots'!$D$13)</f>
        <v>-0.76981198171249i</v>
      </c>
      <c r="AG50" t="str">
        <f>COMPLEX(0,-'Single bit with plots'!$D$13/$F50)</f>
        <v>-0.816520532547976i</v>
      </c>
      <c r="AH50" t="str">
        <f t="shared" si="40"/>
        <v>0.609452796146104</v>
      </c>
      <c r="AK50" t="str">
        <f t="shared" si="41"/>
        <v>0.046708550835486i</v>
      </c>
      <c r="AL50" t="str">
        <f t="shared" si="42"/>
        <v>1.21890559229221-1.58633251426047i</v>
      </c>
      <c r="AM50" t="str">
        <f t="shared" si="43"/>
        <v>-0.0185137254245935+0.0142255695141694i</v>
      </c>
      <c r="AN50">
        <f t="shared" si="44"/>
        <v>2.3347909051983768E-2</v>
      </c>
      <c r="AO50">
        <f t="shared" si="45"/>
        <v>-32.635040141654649</v>
      </c>
      <c r="AP50">
        <f t="shared" si="46"/>
        <v>142.4620583381992</v>
      </c>
      <c r="AR50" t="str">
        <f t="shared" si="47"/>
        <v>0.609120568277694+0.792733882487657i</v>
      </c>
      <c r="AS50">
        <f t="shared" si="48"/>
        <v>0.99972740041618113</v>
      </c>
      <c r="AT50">
        <f t="shared" si="49"/>
        <v>-2.3680926856399281E-3</v>
      </c>
      <c r="AU50">
        <f t="shared" si="50"/>
        <v>52.462058338199142</v>
      </c>
      <c r="AW50">
        <f t="shared" si="51"/>
        <v>91.17623648017404</v>
      </c>
    </row>
    <row r="51" spans="3:49" x14ac:dyDescent="0.25">
      <c r="C51">
        <f>C50+('Single bit with plots'!D$16-'Single bit with plots'!D$15)/100</f>
        <v>0.44200000000000028</v>
      </c>
      <c r="D51" s="4">
        <f t="shared" si="26"/>
        <v>2777167905.7733788</v>
      </c>
      <c r="E51" s="1"/>
      <c r="F51" s="1">
        <f>$D51*'Single bit with plots'!B$25*0.000000001</f>
        <v>62.508239456890841</v>
      </c>
      <c r="G51" s="1">
        <f>1/($D51*'Single bit with plots'!C$25*0.000000000001)</f>
        <v>23.428368912505359</v>
      </c>
      <c r="H51" s="1">
        <f>$D51*'Single bit with plots'!D$25*0.000000001</f>
        <v>18.30823945689081</v>
      </c>
      <c r="I51" s="1">
        <f>1/($D51*'Single bit with plots'!E$25*0.000000000001)</f>
        <v>79.989454885356025</v>
      </c>
      <c r="L51" t="str">
        <f t="shared" si="27"/>
        <v>0.771116836798915</v>
      </c>
      <c r="M51" t="str">
        <f>COMPLEX(0,2*$H51/'Single bit with plots'!$D$13-$H51^2/$I51/'Single bit with plots'!$D$13)</f>
        <v>0.648520623084911i</v>
      </c>
      <c r="N51" t="str">
        <f>COMPLEX(0,'Single bit with plots'!$D$13/$I51)</f>
        <v>0.625082394568908i</v>
      </c>
      <c r="O51" t="str">
        <f t="shared" si="28"/>
        <v>0.771116836798915</v>
      </c>
      <c r="R51" t="str">
        <f t="shared" si="29"/>
        <v>0.023438228516003i</v>
      </c>
      <c r="S51" t="str">
        <f t="shared" si="30"/>
        <v>1.54223367359783+1.27360301765382i</v>
      </c>
      <c r="T51" t="str">
        <f t="shared" si="31"/>
        <v>0.0074617248659344+0.00903556539349706i</v>
      </c>
      <c r="U51">
        <f t="shared" si="32"/>
        <v>1.171830960314095E-2</v>
      </c>
      <c r="V51">
        <f t="shared" si="33"/>
        <v>-38.62270063833067</v>
      </c>
      <c r="W51">
        <f t="shared" si="34"/>
        <v>50.449521651065929</v>
      </c>
      <c r="Y51" t="str">
        <f t="shared" si="35"/>
        <v>0.771010947975682-0.636714064020643i</v>
      </c>
      <c r="Z51">
        <f t="shared" si="36"/>
        <v>0.99993133825280389</v>
      </c>
      <c r="AA51">
        <f t="shared" si="37"/>
        <v>-5.9640883397272799E-4</v>
      </c>
      <c r="AB51">
        <f t="shared" si="38"/>
        <v>-39.550478348934035</v>
      </c>
      <c r="AE51" t="str">
        <f t="shared" si="39"/>
        <v>0.625195508367135</v>
      </c>
      <c r="AF51" t="str">
        <f>COMPLEX(0,-2*$G51/'Single bit with plots'!$D$13+$G51^2/$F51/'Single bit with plots'!$D$13)</f>
        <v>-0.761513598499439i</v>
      </c>
      <c r="AG51" t="str">
        <f>COMPLEX(0,-'Single bit with plots'!$D$13/$F51)</f>
        <v>-0.79989454885356i</v>
      </c>
      <c r="AH51" t="str">
        <f t="shared" si="40"/>
        <v>0.625195508367135</v>
      </c>
      <c r="AK51" t="str">
        <f t="shared" si="41"/>
        <v>0.038380950354121i</v>
      </c>
      <c r="AL51" t="str">
        <f t="shared" si="42"/>
        <v>1.25039101673427-1.561408147353i</v>
      </c>
      <c r="AM51" t="str">
        <f t="shared" si="43"/>
        <v>-0.0149765666613533+0.0119933820293077i</v>
      </c>
      <c r="AN51">
        <f t="shared" si="44"/>
        <v>1.9186942473017426E-2</v>
      </c>
      <c r="AO51">
        <f t="shared" si="45"/>
        <v>-34.339884531233274</v>
      </c>
      <c r="AP51">
        <f t="shared" si="46"/>
        <v>141.31190980473158</v>
      </c>
      <c r="AR51" t="str">
        <f t="shared" si="47"/>
        <v>0.624965349667012+0.780416666245747i</v>
      </c>
      <c r="AS51">
        <f t="shared" si="48"/>
        <v>0.9998159136753807</v>
      </c>
      <c r="AT51">
        <f t="shared" si="49"/>
        <v>-1.5991006903209209E-3</v>
      </c>
      <c r="AU51">
        <f t="shared" si="50"/>
        <v>51.311909804731563</v>
      </c>
      <c r="AW51">
        <f t="shared" si="51"/>
        <v>90.862388153665592</v>
      </c>
    </row>
    <row r="52" spans="3:49" x14ac:dyDescent="0.25">
      <c r="C52">
        <f>C51+('Single bit with plots'!D$16-'Single bit with plots'!D$15)/100</f>
        <v>0.45100000000000029</v>
      </c>
      <c r="D52" s="4">
        <f t="shared" si="26"/>
        <v>2833716573.5379953</v>
      </c>
      <c r="E52" s="1"/>
      <c r="F52" s="1">
        <f>$D52*'Single bit with plots'!B$25*0.000000001</f>
        <v>63.781031663026631</v>
      </c>
      <c r="G52" s="1">
        <f>1/($D52*'Single bit with plots'!C$25*0.000000000001)</f>
        <v>22.960840486313458</v>
      </c>
      <c r="H52" s="1">
        <f>$D52*'Single bit with plots'!D$25*0.000000001</f>
        <v>18.681031663026598</v>
      </c>
      <c r="I52" s="1">
        <f>1/($D52*'Single bit with plots'!E$25*0.000000000001)</f>
        <v>78.393212991856672</v>
      </c>
      <c r="L52" t="str">
        <f t="shared" si="27"/>
        <v>0.7617009056005</v>
      </c>
      <c r="M52" t="str">
        <f>COMPLEX(0,2*$H52/'Single bit with plots'!$D$13-$H52^2/$I52/'Single bit with plots'!$D$13)</f>
        <v>0.658207807966111i</v>
      </c>
      <c r="N52" t="str">
        <f>COMPLEX(0,'Single bit with plots'!$D$13/$I52)</f>
        <v>0.637810316630266i</v>
      </c>
      <c r="O52" t="str">
        <f t="shared" si="28"/>
        <v>0.7617009056005</v>
      </c>
      <c r="R52" t="str">
        <f t="shared" si="29"/>
        <v>0.020397491335845i</v>
      </c>
      <c r="S52" t="str">
        <f t="shared" si="30"/>
        <v>1.523401811201+1.29601812459638i</v>
      </c>
      <c r="T52" t="str">
        <f t="shared" si="31"/>
        <v>0.00660819226964694+0.00776758587035945i</v>
      </c>
      <c r="U52">
        <f t="shared" si="32"/>
        <v>1.0198215301023475E-2</v>
      </c>
      <c r="V52">
        <f t="shared" si="33"/>
        <v>-39.829516472082759</v>
      </c>
      <c r="W52">
        <f t="shared" si="34"/>
        <v>49.610873658231199</v>
      </c>
      <c r="Y52" t="str">
        <f t="shared" si="35"/>
        <v>0.761621685967753-0.647941667025906i</v>
      </c>
      <c r="Z52">
        <f t="shared" si="36"/>
        <v>0.99994799685017255</v>
      </c>
      <c r="AA52">
        <f t="shared" si="37"/>
        <v>-4.5170536538569571E-4</v>
      </c>
      <c r="AB52">
        <f t="shared" si="38"/>
        <v>-40.389126341768815</v>
      </c>
      <c r="AE52" t="str">
        <f t="shared" si="39"/>
        <v>0.640005188256877</v>
      </c>
      <c r="AF52" t="str">
        <f>COMPLEX(0,-2*$G52/'Single bit with plots'!$D$13+$G52^2/$F52/'Single bit with plots'!$D$13)</f>
        <v>-0.753117950485852i</v>
      </c>
      <c r="AG52" t="str">
        <f>COMPLEX(0,-'Single bit with plots'!$D$13/$F52)</f>
        <v>-0.783932129918567i</v>
      </c>
      <c r="AH52" t="str">
        <f t="shared" si="40"/>
        <v>0.640005188256877</v>
      </c>
      <c r="AK52" t="str">
        <f t="shared" si="41"/>
        <v>0.030814179432715i</v>
      </c>
      <c r="AL52" t="str">
        <f t="shared" si="42"/>
        <v>1.28001037651375-1.53705008040442i</v>
      </c>
      <c r="AM52" t="str">
        <f t="shared" si="43"/>
        <v>-0.0118379241760024+0.00985827721220321i</v>
      </c>
      <c r="AN52">
        <f t="shared" si="44"/>
        <v>1.5405261386598644E-2</v>
      </c>
      <c r="AO52">
        <f t="shared" si="45"/>
        <v>-36.246618569083786</v>
      </c>
      <c r="AP52">
        <f t="shared" si="46"/>
        <v>140.21345668767972</v>
      </c>
      <c r="AR52" t="str">
        <f t="shared" si="47"/>
        <v>0.639853300895419+0.768342652242376i</v>
      </c>
      <c r="AS52">
        <f t="shared" si="48"/>
        <v>0.99988133191974948</v>
      </c>
      <c r="AT52">
        <f t="shared" si="49"/>
        <v>-1.0307990112966565E-3</v>
      </c>
      <c r="AU52">
        <f t="shared" si="50"/>
        <v>50.213456687679617</v>
      </c>
      <c r="AW52">
        <f t="shared" si="51"/>
        <v>90.602583029448425</v>
      </c>
    </row>
    <row r="53" spans="3:49" x14ac:dyDescent="0.25">
      <c r="C53">
        <f>C52+('Single bit with plots'!D$16-'Single bit with plots'!D$15)/100</f>
        <v>0.4600000000000003</v>
      </c>
      <c r="D53" s="4">
        <f t="shared" si="26"/>
        <v>2890265241.3026114</v>
      </c>
      <c r="E53" s="1"/>
      <c r="F53" s="1">
        <f>$D53*'Single bit with plots'!B$25*0.000000001</f>
        <v>65.053823869162414</v>
      </c>
      <c r="G53" s="1">
        <f>1/($D53*'Single bit with plots'!C$25*0.000000000001)</f>
        <v>22.511606650711673</v>
      </c>
      <c r="H53" s="1">
        <f>$D53*'Single bit with plots'!D$25*0.000000001</f>
        <v>19.053823869162382</v>
      </c>
      <c r="I53" s="1">
        <f>1/($D53*'Single bit with plots'!E$25*0.000000000001)</f>
        <v>76.859432737668172</v>
      </c>
      <c r="L53" t="str">
        <f t="shared" si="27"/>
        <v>0.752095179596294</v>
      </c>
      <c r="M53" t="str">
        <f>COMPLEX(0,2*$H53/'Single bit with plots'!$D$13-$H53^2/$I53/'Single bit with plots'!$D$13)</f>
        <v>0.667682259080724i</v>
      </c>
      <c r="N53" t="str">
        <f>COMPLEX(0,'Single bit with plots'!$D$13/$I53)</f>
        <v>0.650538238691624i</v>
      </c>
      <c r="O53" t="str">
        <f t="shared" si="28"/>
        <v>0.752095179596294</v>
      </c>
      <c r="R53" t="str">
        <f t="shared" si="29"/>
        <v>0.0171440203891i</v>
      </c>
      <c r="S53" t="str">
        <f t="shared" si="30"/>
        <v>1.50419035919259+1.31822049777235i</v>
      </c>
      <c r="T53" t="str">
        <f t="shared" si="31"/>
        <v>0.005649484652275+0.00644649386253596i</v>
      </c>
      <c r="U53">
        <f t="shared" si="32"/>
        <v>8.5716952789984657E-3</v>
      </c>
      <c r="V53">
        <f t="shared" si="33"/>
        <v>-41.338665527689933</v>
      </c>
      <c r="W53">
        <f t="shared" si="34"/>
        <v>48.769794196874834</v>
      </c>
      <c r="Y53" t="str">
        <f t="shared" si="35"/>
        <v>0.752039920185184-0.65906182144614i</v>
      </c>
      <c r="Z53">
        <f t="shared" si="36"/>
        <v>0.99996326234519306</v>
      </c>
      <c r="AA53">
        <f t="shared" si="37"/>
        <v>-3.1910507683637936E-4</v>
      </c>
      <c r="AB53">
        <f t="shared" si="38"/>
        <v>-41.230205803125166</v>
      </c>
      <c r="AE53" t="str">
        <f t="shared" si="39"/>
        <v>0.653954136562557</v>
      </c>
      <c r="AF53" t="str">
        <f>COMPLEX(0,-2*$G53/'Single bit with plots'!$D$13+$G53^2/$F53/'Single bit with plots'!$D$13)</f>
        <v>-0.744663298812275i</v>
      </c>
      <c r="AG53" t="str">
        <f>COMPLEX(0,-'Single bit with plots'!$D$13/$F53)</f>
        <v>-0.768594327376682i</v>
      </c>
      <c r="AH53" t="str">
        <f t="shared" si="40"/>
        <v>0.653954136562557</v>
      </c>
      <c r="AK53" t="str">
        <f t="shared" si="41"/>
        <v>0.023931028564407i</v>
      </c>
      <c r="AL53" t="str">
        <f t="shared" si="42"/>
        <v>1.30790827312511-1.51325762618896i</v>
      </c>
      <c r="AM53" t="str">
        <f t="shared" si="43"/>
        <v>-0.00905215684014131+0.00782377740310063i</v>
      </c>
      <c r="AN53">
        <f t="shared" si="44"/>
        <v>1.1964657801700187E-2</v>
      </c>
      <c r="AO53">
        <f t="shared" si="45"/>
        <v>-38.44199436049864</v>
      </c>
      <c r="AP53">
        <f t="shared" si="46"/>
        <v>139.16315045101825</v>
      </c>
      <c r="AR53" t="str">
        <f t="shared" si="47"/>
        <v>0.653860521042297+0.756520499382524i</v>
      </c>
      <c r="AS53">
        <f t="shared" si="48"/>
        <v>0.9999284209200614</v>
      </c>
      <c r="AT53">
        <f t="shared" si="49"/>
        <v>-6.2175024116149227E-4</v>
      </c>
      <c r="AU53">
        <f t="shared" si="50"/>
        <v>49.163150451018282</v>
      </c>
      <c r="AW53">
        <f t="shared" si="51"/>
        <v>90.393356254143441</v>
      </c>
    </row>
    <row r="54" spans="3:49" x14ac:dyDescent="0.25">
      <c r="C54">
        <f>C53+('Single bit with plots'!D$16-'Single bit with plots'!D$15)/100</f>
        <v>0.46900000000000031</v>
      </c>
      <c r="D54" s="4">
        <f t="shared" si="26"/>
        <v>2946813909.0672278</v>
      </c>
      <c r="E54" s="1"/>
      <c r="F54" s="1">
        <f>$D54*'Single bit with plots'!B$25*0.000000001</f>
        <v>66.326616075298205</v>
      </c>
      <c r="G54" s="1">
        <f>1/($D54*'Single bit with plots'!C$25*0.000000000001)</f>
        <v>22.07961419899226</v>
      </c>
      <c r="H54" s="1">
        <f>$D54*'Single bit with plots'!D$25*0.000000001</f>
        <v>19.42661607529817</v>
      </c>
      <c r="I54" s="1">
        <f>1/($D54*'Single bit with plots'!E$25*0.000000000001)</f>
        <v>75.384518250164945</v>
      </c>
      <c r="L54" t="str">
        <f t="shared" si="27"/>
        <v>0.742299658786296</v>
      </c>
      <c r="M54" t="str">
        <f>COMPLEX(0,2*$H54/'Single bit with plots'!$D$13-$H54^2/$I54/'Single bit with plots'!$D$13)</f>
        <v>0.676939731187288i</v>
      </c>
      <c r="N54" t="str">
        <f>COMPLEX(0,'Single bit with plots'!$D$13/$I54)</f>
        <v>0.663266160752982i</v>
      </c>
      <c r="O54" t="str">
        <f t="shared" si="28"/>
        <v>0.742299658786296</v>
      </c>
      <c r="R54" t="str">
        <f t="shared" si="29"/>
        <v>0.0136735704343061i</v>
      </c>
      <c r="S54" t="str">
        <f t="shared" si="30"/>
        <v>1.48459931757259+1.34020589194027i</v>
      </c>
      <c r="T54" t="str">
        <f t="shared" si="31"/>
        <v>0.00458113578521584+0.00507470613384075i</v>
      </c>
      <c r="U54">
        <f t="shared" si="32"/>
        <v>6.8366254415044622E-3</v>
      </c>
      <c r="V54">
        <f t="shared" si="33"/>
        <v>-43.303164263177379</v>
      </c>
      <c r="W54">
        <f t="shared" si="34"/>
        <v>47.926198091124149</v>
      </c>
      <c r="Y54" t="str">
        <f t="shared" si="35"/>
        <v>0.742264964110419-0.670071625728722i</v>
      </c>
      <c r="Z54">
        <f t="shared" si="36"/>
        <v>0.99997663000320869</v>
      </c>
      <c r="AA54">
        <f t="shared" si="37"/>
        <v>-2.029915849368486E-4</v>
      </c>
      <c r="AB54">
        <f t="shared" si="38"/>
        <v>-42.073801908875843</v>
      </c>
      <c r="AE54" t="str">
        <f t="shared" si="39"/>
        <v>0.667107784091894</v>
      </c>
      <c r="AF54" t="str">
        <f>COMPLEX(0,-2*$G54/'Single bit with plots'!$D$13+$G54^2/$F54/'Single bit with plots'!$D$13)</f>
        <v>-0.736181934017718i</v>
      </c>
      <c r="AG54" t="str">
        <f>COMPLEX(0,-'Single bit with plots'!$D$13/$F54)</f>
        <v>-0.753845182501649i</v>
      </c>
      <c r="AH54" t="str">
        <f t="shared" si="40"/>
        <v>0.667107784091894</v>
      </c>
      <c r="AK54" t="str">
        <f t="shared" si="41"/>
        <v>0.017663248483931i</v>
      </c>
      <c r="AL54" t="str">
        <f t="shared" si="42"/>
        <v>1.33421556818379-1.49002711651937i</v>
      </c>
      <c r="AM54" t="str">
        <f t="shared" si="43"/>
        <v>-0.00657916664259823+0.00589118577971592i</v>
      </c>
      <c r="AN54">
        <f t="shared" si="44"/>
        <v>8.8312798394232957E-3</v>
      </c>
      <c r="AO54">
        <f t="shared" si="45"/>
        <v>-41.079527067923713</v>
      </c>
      <c r="AP54">
        <f t="shared" si="46"/>
        <v>138.15776807115606</v>
      </c>
      <c r="AR54" t="str">
        <f t="shared" si="47"/>
        <v>0.667055755352746+0.744955453532069i</v>
      </c>
      <c r="AS54">
        <f t="shared" si="48"/>
        <v>0.99996100348783257</v>
      </c>
      <c r="AT54">
        <f t="shared" si="49"/>
        <v>-3.3872600556510829E-4</v>
      </c>
      <c r="AU54">
        <f t="shared" si="50"/>
        <v>48.157768071156035</v>
      </c>
      <c r="AW54">
        <f t="shared" si="51"/>
        <v>90.231569980031878</v>
      </c>
    </row>
    <row r="55" spans="3:49" x14ac:dyDescent="0.25">
      <c r="C55">
        <f>C54+('Single bit with plots'!D$16-'Single bit with plots'!D$15)/100</f>
        <v>0.47800000000000031</v>
      </c>
      <c r="D55" s="4">
        <f t="shared" si="26"/>
        <v>3003362576.8318443</v>
      </c>
      <c r="E55" s="1"/>
      <c r="F55" s="1">
        <f>$D55*'Single bit with plots'!B$25*0.000000001</f>
        <v>67.599408281433995</v>
      </c>
      <c r="G55" s="1">
        <f>1/($D55*'Single bit with plots'!C$25*0.000000000001)</f>
        <v>21.663889245454747</v>
      </c>
      <c r="H55" s="1">
        <f>$D55*'Single bit with plots'!D$25*0.000000001</f>
        <v>19.799408281433955</v>
      </c>
      <c r="I55" s="1">
        <f>1/($D55*'Single bit with plots'!E$25*0.000000000001)</f>
        <v>73.965144475580246</v>
      </c>
      <c r="L55" t="str">
        <f t="shared" si="27"/>
        <v>0.732314343170508</v>
      </c>
      <c r="M55" t="str">
        <f>COMPLEX(0,2*$H55/'Single bit with plots'!$D$13-$H55^2/$I55/'Single bit with plots'!$D$13)</f>
        <v>0.68597597904434i</v>
      </c>
      <c r="N55" t="str">
        <f>COMPLEX(0,'Single bit with plots'!$D$13/$I55)</f>
        <v>0.67599408281434i</v>
      </c>
      <c r="O55" t="str">
        <f t="shared" si="28"/>
        <v>0.732314343170508</v>
      </c>
      <c r="R55" t="str">
        <f t="shared" si="29"/>
        <v>0.00998189623000001i</v>
      </c>
      <c r="S55" t="str">
        <f t="shared" si="30"/>
        <v>1.46462868634102+1.36197006185868i</v>
      </c>
      <c r="T55" t="str">
        <f t="shared" si="31"/>
        <v>0.00339867629691837+0.00365485184987159i</v>
      </c>
      <c r="U55">
        <f t="shared" si="32"/>
        <v>4.9908859549928153E-3</v>
      </c>
      <c r="V55">
        <f t="shared" si="33"/>
        <v>-46.036447078667095</v>
      </c>
      <c r="W55">
        <f t="shared" si="34"/>
        <v>47.079998718718365</v>
      </c>
      <c r="Y55" t="str">
        <f t="shared" si="35"/>
        <v>0.732296101994557-0.68096806831228i</v>
      </c>
      <c r="Z55">
        <f t="shared" si="36"/>
        <v>0.99998754545113244</v>
      </c>
      <c r="AA55">
        <f t="shared" si="37"/>
        <v>-1.0817951062039224E-4</v>
      </c>
      <c r="AB55">
        <f t="shared" si="38"/>
        <v>-42.920001281281664</v>
      </c>
      <c r="AE55" t="str">
        <f t="shared" si="39"/>
        <v>0.679525460411394</v>
      </c>
      <c r="AF55" t="str">
        <f>COMPLEX(0,-2*$G55/'Single bit with plots'!$D$13+$G55^2/$F55/'Single bit with plots'!$D$13)</f>
        <v>-0.727701071185477i</v>
      </c>
      <c r="AG55" t="str">
        <f>COMPLEX(0,-'Single bit with plots'!$D$13/$F55)</f>
        <v>-0.739651444755802i</v>
      </c>
      <c r="AH55" t="str">
        <f t="shared" si="40"/>
        <v>0.679525460411394</v>
      </c>
      <c r="AK55" t="str">
        <f t="shared" si="41"/>
        <v>0.011950373570325i</v>
      </c>
      <c r="AL55" t="str">
        <f t="shared" si="42"/>
        <v>1.35905092082279-1.46735251594128i</v>
      </c>
      <c r="AM55" t="str">
        <f t="shared" si="43"/>
        <v>-0.0043836961707356+0.00406014659239796i</v>
      </c>
      <c r="AN55">
        <f t="shared" si="44"/>
        <v>5.9750801223985885E-3</v>
      </c>
      <c r="AO55">
        <f t="shared" si="45"/>
        <v>-44.473125334015641</v>
      </c>
      <c r="AP55">
        <f t="shared" si="46"/>
        <v>137.19437535237327</v>
      </c>
      <c r="AR55" t="str">
        <f t="shared" si="47"/>
        <v>0.679501200277129+0.733650064567209i</v>
      </c>
      <c r="AS55">
        <f t="shared" si="48"/>
        <v>0.99998214904943628</v>
      </c>
      <c r="AT55">
        <f t="shared" si="49"/>
        <v>-1.5505277045485565E-4</v>
      </c>
      <c r="AU55">
        <f t="shared" si="50"/>
        <v>47.194375352373314</v>
      </c>
      <c r="AW55">
        <f t="shared" si="51"/>
        <v>90.114376633654985</v>
      </c>
    </row>
    <row r="56" spans="3:49" x14ac:dyDescent="0.25">
      <c r="C56">
        <f>C55+('Single bit with plots'!D$16-'Single bit with plots'!D$15)/100</f>
        <v>0.48700000000000032</v>
      </c>
      <c r="D56" s="4">
        <f t="shared" si="26"/>
        <v>3059911244.5964603</v>
      </c>
      <c r="E56" s="1"/>
      <c r="F56" s="1">
        <f>$D56*'Single bit with plots'!B$25*0.000000001</f>
        <v>68.872200487569771</v>
      </c>
      <c r="G56" s="1">
        <f>1/($D56*'Single bit with plots'!C$25*0.000000000001)</f>
        <v>21.263529895949425</v>
      </c>
      <c r="H56" s="1">
        <f>$D56*'Single bit with plots'!D$25*0.000000001</f>
        <v>20.172200487569739</v>
      </c>
      <c r="I56" s="1">
        <f>1/($D56*'Single bit with plots'!E$25*0.000000000001)</f>
        <v>72.598232154676296</v>
      </c>
      <c r="L56" t="str">
        <f t="shared" si="27"/>
        <v>0.722139232748929</v>
      </c>
      <c r="M56" t="str">
        <f>COMPLEX(0,2*$H56/'Single bit with plots'!$D$13-$H56^2/$I56/'Single bit with plots'!$D$13)</f>
        <v>0.694786757410418i</v>
      </c>
      <c r="N56" t="str">
        <f>COMPLEX(0,'Single bit with plots'!$D$13/$I56)</f>
        <v>0.688722004875698i</v>
      </c>
      <c r="O56" t="str">
        <f t="shared" si="28"/>
        <v>0.722139232748929</v>
      </c>
      <c r="R56" t="str">
        <f t="shared" si="29"/>
        <v>0.00606475253471994i</v>
      </c>
      <c r="S56" t="str">
        <f t="shared" si="30"/>
        <v>1.44427846549786+1.38350876228612i</v>
      </c>
      <c r="T56" t="str">
        <f t="shared" si="31"/>
        <v>0.0020976402797766+0.00218977773544141i</v>
      </c>
      <c r="U56">
        <f t="shared" si="32"/>
        <v>3.032362325642528E-3</v>
      </c>
      <c r="V56">
        <f t="shared" si="33"/>
        <v>-50.364378154296475</v>
      </c>
      <c r="W56">
        <f t="shared" si="34"/>
        <v>46.231108063945371</v>
      </c>
      <c r="Y56" t="str">
        <f t="shared" si="35"/>
        <v>0.722132592518891-0.691748020308455i</v>
      </c>
      <c r="Z56">
        <f t="shared" si="36"/>
        <v>0.99999540237879159</v>
      </c>
      <c r="AA56">
        <f t="shared" si="37"/>
        <v>-3.9934522215877028E-5</v>
      </c>
      <c r="AB56">
        <f t="shared" si="38"/>
        <v>-43.768891936054608</v>
      </c>
      <c r="AE56" t="str">
        <f t="shared" si="39"/>
        <v>0.691261064037193</v>
      </c>
      <c r="AF56" t="str">
        <f>COMPLEX(0,-2*$G56/'Single bit with plots'!$D$13+$G56^2/$F56/'Single bit with plots'!$D$13)</f>
        <v>-0.719243603940202i</v>
      </c>
      <c r="AG56" t="str">
        <f>COMPLEX(0,-'Single bit with plots'!$D$13/$F56)</f>
        <v>-0.725982321546763i</v>
      </c>
      <c r="AH56" t="str">
        <f t="shared" si="40"/>
        <v>0.691261064037193</v>
      </c>
      <c r="AK56" t="str">
        <f t="shared" si="41"/>
        <v>0.00673871760656097i</v>
      </c>
      <c r="AL56" t="str">
        <f t="shared" si="42"/>
        <v>1.38252212807439-1.44522592548697i</v>
      </c>
      <c r="AM56" t="str">
        <f t="shared" si="43"/>
        <v>-0.0024347147070939+0.00232908011041338i</v>
      </c>
      <c r="AN56">
        <f t="shared" si="44"/>
        <v>3.3693396779877417E-3</v>
      </c>
      <c r="AO56">
        <f t="shared" si="45"/>
        <v>-49.449104073405998</v>
      </c>
      <c r="AP56">
        <f t="shared" si="46"/>
        <v>136.27029502315722</v>
      </c>
      <c r="AR56" t="str">
        <f t="shared" si="47"/>
        <v>0.691253216530617+0.722604759316048i</v>
      </c>
      <c r="AS56">
        <f t="shared" si="48"/>
        <v>0.99999432375895403</v>
      </c>
      <c r="AT56">
        <f t="shared" si="49"/>
        <v>-4.9303343213321348E-5</v>
      </c>
      <c r="AU56">
        <f t="shared" si="50"/>
        <v>46.270295023157203</v>
      </c>
      <c r="AW56">
        <f t="shared" si="51"/>
        <v>90.039186959211804</v>
      </c>
    </row>
    <row r="57" spans="3:49" x14ac:dyDescent="0.25">
      <c r="C57">
        <f>C56+('Single bit with plots'!D$16-'Single bit with plots'!D$15)/100</f>
        <v>0.49600000000000033</v>
      </c>
      <c r="D57" s="4">
        <f t="shared" si="26"/>
        <v>3116459912.3610768</v>
      </c>
      <c r="E57" s="1"/>
      <c r="F57" s="1">
        <f>$D57*'Single bit with plots'!B$25*0.000000001</f>
        <v>70.144992693705575</v>
      </c>
      <c r="G57" s="1">
        <f>1/($D57*'Single bit with plots'!C$25*0.000000000001)</f>
        <v>20.877699716385823</v>
      </c>
      <c r="H57" s="1">
        <f>$D57*'Single bit with plots'!D$25*0.000000001</f>
        <v>20.544992693705527</v>
      </c>
      <c r="I57" s="1">
        <f>1/($D57*'Single bit with plots'!E$25*0.000000000001)</f>
        <v>71.280925522837421</v>
      </c>
      <c r="L57" t="str">
        <f t="shared" si="27"/>
        <v>0.711774327521558</v>
      </c>
      <c r="M57" t="str">
        <f>COMPLEX(0,2*$H57/'Single bit with plots'!$D$13-$H57^2/$I57/'Single bit with plots'!$D$13)</f>
        <v>0.703367821044062i</v>
      </c>
      <c r="N57" t="str">
        <f>COMPLEX(0,'Single bit with plots'!$D$13/$I57)</f>
        <v>0.701449926937055i</v>
      </c>
      <c r="O57" t="str">
        <f t="shared" si="28"/>
        <v>0.711774327521558</v>
      </c>
      <c r="R57" t="str">
        <f t="shared" si="29"/>
        <v>0.00191789410700705i</v>
      </c>
      <c r="S57" t="str">
        <f t="shared" si="30"/>
        <v>1.42354865504312+1.40481774798112i</v>
      </c>
      <c r="T57" t="str">
        <f t="shared" si="31"/>
        <v>0.000673572300664727+0.000682553266474292i</v>
      </c>
      <c r="U57">
        <f t="shared" si="32"/>
        <v>9.589466125898247E-4</v>
      </c>
      <c r="V57">
        <f t="shared" si="33"/>
        <v>-60.364111412437467</v>
      </c>
      <c r="W57">
        <f t="shared" si="34"/>
        <v>45.379436776990786</v>
      </c>
      <c r="Y57" t="str">
        <f t="shared" si="35"/>
        <v>0.711773672989114-0.702408228070384i</v>
      </c>
      <c r="Z57">
        <f t="shared" si="36"/>
        <v>0.99999954021058968</v>
      </c>
      <c r="AA57">
        <f t="shared" si="37"/>
        <v>-3.9936809929436066E-6</v>
      </c>
      <c r="AB57">
        <f t="shared" si="38"/>
        <v>-44.620563223009185</v>
      </c>
      <c r="AE57" t="str">
        <f t="shared" si="39"/>
        <v>0.702363648285628</v>
      </c>
      <c r="AF57" t="str">
        <f>COMPLEX(0,-2*$G57/'Single bit with plots'!$D$13+$G57^2/$F57/'Single bit with plots'!$D$13)</f>
        <v>-0.710828741139968i</v>
      </c>
      <c r="AG57" t="str">
        <f>COMPLEX(0,-'Single bit with plots'!$D$13/$F57)</f>
        <v>-0.712809255228374i</v>
      </c>
      <c r="AH57" t="str">
        <f t="shared" si="40"/>
        <v>0.702363648285628</v>
      </c>
      <c r="AK57" t="str">
        <f t="shared" si="41"/>
        <v>0.00198051408840605i</v>
      </c>
      <c r="AL57" t="str">
        <f t="shared" si="42"/>
        <v>1.40472729657126-1.42363799636834i</v>
      </c>
      <c r="AM57" t="str">
        <f t="shared" si="43"/>
        <v>-0.000704883085934706+0.000695519868273927i</v>
      </c>
      <c r="AN57">
        <f t="shared" si="44"/>
        <v>9.9025655867588931E-4</v>
      </c>
      <c r="AO57">
        <f t="shared" si="45"/>
        <v>-60.085045449822758</v>
      </c>
      <c r="AP57">
        <f t="shared" si="46"/>
        <v>135.38307892675212</v>
      </c>
      <c r="AR57" t="str">
        <f t="shared" si="47"/>
        <v>0.70236295954218+0.711818300168727i</v>
      </c>
      <c r="AS57">
        <f t="shared" si="48"/>
        <v>0.99999950969585272</v>
      </c>
      <c r="AT57">
        <f t="shared" si="49"/>
        <v>-4.2587287564182768E-6</v>
      </c>
      <c r="AU57">
        <f t="shared" si="50"/>
        <v>45.383078926752056</v>
      </c>
      <c r="AW57">
        <f t="shared" si="51"/>
        <v>90.003642149761248</v>
      </c>
    </row>
    <row r="58" spans="3:49" x14ac:dyDescent="0.25">
      <c r="C58">
        <f>C57+('Single bit with plots'!D$16-'Single bit with plots'!D$15)/100</f>
        <v>0.50500000000000034</v>
      </c>
      <c r="D58" s="4">
        <f t="shared" si="26"/>
        <v>3173008580.1256933</v>
      </c>
      <c r="E58" s="1"/>
      <c r="F58" s="1">
        <f>$D58*'Single bit with plots'!B$25*0.000000001</f>
        <v>71.417784899841365</v>
      </c>
      <c r="G58" s="1">
        <f>1/($D58*'Single bit with plots'!C$25*0.000000000001)</f>
        <v>20.505621899658156</v>
      </c>
      <c r="H58" s="1">
        <f>$D58*'Single bit with plots'!D$25*0.000000001</f>
        <v>20.917784899841315</v>
      </c>
      <c r="I58" s="1">
        <f>1/($D58*'Single bit with plots'!E$25*0.000000000001)</f>
        <v>70.010572394707637</v>
      </c>
      <c r="L58" t="str">
        <f t="shared" si="27"/>
        <v>0.701219627488397</v>
      </c>
      <c r="M58" t="str">
        <f>COMPLEX(0,2*$H58/'Single bit with plots'!$D$13-$H58^2/$I58/'Single bit with plots'!$D$13)</f>
        <v>0.711714924703809i</v>
      </c>
      <c r="N58" t="str">
        <f>COMPLEX(0,'Single bit with plots'!$D$13/$I58)</f>
        <v>0.714177848998413i</v>
      </c>
      <c r="O58" t="str">
        <f t="shared" si="28"/>
        <v>0.701219627488397</v>
      </c>
      <c r="R58" t="str">
        <f t="shared" si="29"/>
        <v>-0.00246292429460393i</v>
      </c>
      <c r="S58" t="str">
        <f t="shared" si="30"/>
        <v>1.40243925497679+1.42589277370222i</v>
      </c>
      <c r="T58" t="str">
        <f t="shared" si="31"/>
        <v>-0.000877965157029549-0.000863524118663667i</v>
      </c>
      <c r="U58">
        <f t="shared" si="32"/>
        <v>1.2314612135474602E-3</v>
      </c>
      <c r="V58">
        <f t="shared" si="33"/>
        <v>-58.191585245439192</v>
      </c>
      <c r="W58">
        <f t="shared" si="34"/>
        <v>-135.47510575998757</v>
      </c>
      <c r="Y58" t="str">
        <f t="shared" si="35"/>
        <v>0.701218564091132-0.712945305670255i</v>
      </c>
      <c r="Z58">
        <f t="shared" si="36"/>
        <v>0.9999992417513538</v>
      </c>
      <c r="AA58">
        <f t="shared" si="37"/>
        <v>-6.5860665560813657E-6</v>
      </c>
      <c r="AB58">
        <f t="shared" si="38"/>
        <v>-45.475105759987585</v>
      </c>
      <c r="AE58" t="str">
        <f t="shared" si="39"/>
        <v>0.712877934699096</v>
      </c>
      <c r="AF58" t="str">
        <f>COMPLEX(0,-2*$G58/'Single bit with plots'!$D$13+$G58^2/$F58/'Single bit with plots'!$D$13)</f>
        <v>-0.70247254578414i</v>
      </c>
      <c r="AG58" t="str">
        <f>COMPLEX(0,-'Single bit with plots'!$D$13/$F58)</f>
        <v>-0.700105723947076i</v>
      </c>
      <c r="AH58" t="str">
        <f t="shared" si="40"/>
        <v>0.712877934699096</v>
      </c>
      <c r="AK58" t="str">
        <f t="shared" si="41"/>
        <v>-0.00236682183706394i</v>
      </c>
      <c r="AL58" t="str">
        <f t="shared" si="42"/>
        <v>1.42575586939819-1.40257826973122i</v>
      </c>
      <c r="AM58" t="str">
        <f t="shared" si="43"/>
        <v>0.000829912056987999-0.000843626350037288i</v>
      </c>
      <c r="AN58">
        <f t="shared" si="44"/>
        <v>1.183410089872183E-3</v>
      </c>
      <c r="AO58">
        <f t="shared" si="45"/>
        <v>-58.537294644105074</v>
      </c>
      <c r="AP58">
        <f t="shared" si="46"/>
        <v>-45.469516276871801</v>
      </c>
      <c r="AR58" t="str">
        <f t="shared" si="47"/>
        <v>0.712876936342461+0.70128815273862i</v>
      </c>
      <c r="AS58">
        <f t="shared" si="48"/>
        <v>0.99999929977003443</v>
      </c>
      <c r="AT58">
        <f t="shared" si="49"/>
        <v>-6.082122331621139E-6</v>
      </c>
      <c r="AU58">
        <f t="shared" si="50"/>
        <v>44.530483723128171</v>
      </c>
      <c r="AW58">
        <f t="shared" si="51"/>
        <v>90.005589483115756</v>
      </c>
    </row>
    <row r="59" spans="3:49" x14ac:dyDescent="0.25">
      <c r="C59">
        <f>C58+('Single bit with plots'!D$16-'Single bit with plots'!D$15)/100</f>
        <v>0.51400000000000035</v>
      </c>
      <c r="D59" s="4">
        <f t="shared" si="26"/>
        <v>3229557247.8903093</v>
      </c>
      <c r="E59" s="1"/>
      <c r="F59" s="1">
        <f>$D59*'Single bit with plots'!B$25*0.000000001</f>
        <v>72.690577105977127</v>
      </c>
      <c r="G59" s="1">
        <f>1/($D59*'Single bit with plots'!C$25*0.000000000001)</f>
        <v>20.146574045383986</v>
      </c>
      <c r="H59" s="1">
        <f>$D59*'Single bit with plots'!D$25*0.000000001</f>
        <v>21.290577105977093</v>
      </c>
      <c r="I59" s="1">
        <f>1/($D59*'Single bit with plots'!E$25*0.000000000001)</f>
        <v>68.784706341103814</v>
      </c>
      <c r="L59" t="str">
        <f t="shared" si="27"/>
        <v>0.690475132649444</v>
      </c>
      <c r="M59" t="str">
        <f>COMPLEX(0,2*$H59/'Single bit with plots'!$D$13-$H59^2/$I59/'Single bit with plots'!$D$13)</f>
        <v>0.719823823148197i</v>
      </c>
      <c r="N59" t="str">
        <f>COMPLEX(0,'Single bit with plots'!$D$13/$I59)</f>
        <v>0.726905771059771i</v>
      </c>
      <c r="O59" t="str">
        <f t="shared" si="28"/>
        <v>0.690475132649444</v>
      </c>
      <c r="R59" t="str">
        <f t="shared" si="29"/>
        <v>-0.00708194791157402i</v>
      </c>
      <c r="S59" t="str">
        <f t="shared" si="30"/>
        <v>1.38095026529889+1.44672959420797i</v>
      </c>
      <c r="T59" t="str">
        <f t="shared" si="31"/>
        <v>-0.00256138379117652-0.00244492380616154i</v>
      </c>
      <c r="U59">
        <f t="shared" si="32"/>
        <v>3.5409517567508934E-3</v>
      </c>
      <c r="V59">
        <f t="shared" si="33"/>
        <v>-49.017599803835814</v>
      </c>
      <c r="W59">
        <f t="shared" si="34"/>
        <v>-136.33261135971989</v>
      </c>
      <c r="Y59" t="str">
        <f t="shared" si="35"/>
        <v>0.690466475237922-0.723355727310688i</v>
      </c>
      <c r="Z59">
        <f t="shared" si="36"/>
        <v>0.99999373081067577</v>
      </c>
      <c r="AA59">
        <f t="shared" si="37"/>
        <v>-5.4453657280685698E-5</v>
      </c>
      <c r="AB59">
        <f t="shared" si="38"/>
        <v>-46.332611359719856</v>
      </c>
      <c r="AE59" t="str">
        <f t="shared" si="39"/>
        <v>0.722844764101792</v>
      </c>
      <c r="AF59" t="str">
        <f>COMPLEX(0,-2*$G59/'Single bit with plots'!$D$13+$G59^2/$F59/'Single bit with plots'!$D$13)</f>
        <v>-0.694188392173577i</v>
      </c>
      <c r="AG59" t="str">
        <f>COMPLEX(0,-'Single bit with plots'!$D$13/$F59)</f>
        <v>-0.687847063411038i</v>
      </c>
      <c r="AH59" t="str">
        <f t="shared" si="40"/>
        <v>0.722844764101792</v>
      </c>
      <c r="AK59" t="str">
        <f t="shared" si="41"/>
        <v>-0.00634132876253901i</v>
      </c>
      <c r="AL59" t="str">
        <f t="shared" si="42"/>
        <v>1.44568952820358-1.38203545558462i</v>
      </c>
      <c r="AM59" t="str">
        <f t="shared" si="43"/>
        <v>0.00219096327033636-0.00229187510624615i</v>
      </c>
      <c r="AN59">
        <f t="shared" si="44"/>
        <v>3.1706484438666169E-3</v>
      </c>
      <c r="AO59">
        <f t="shared" si="45"/>
        <v>-49.97703818281289</v>
      </c>
      <c r="AP59">
        <f t="shared" si="46"/>
        <v>-46.28955039216499</v>
      </c>
      <c r="AR59" t="str">
        <f t="shared" si="47"/>
        <v>0.722837497335024+0.691010780983108i</v>
      </c>
      <c r="AS59">
        <f t="shared" si="48"/>
        <v>0.99999497348158994</v>
      </c>
      <c r="AT59">
        <f t="shared" si="49"/>
        <v>-4.3659893902172379E-5</v>
      </c>
      <c r="AU59">
        <f t="shared" si="50"/>
        <v>43.710449607835045</v>
      </c>
      <c r="AW59">
        <f t="shared" si="51"/>
        <v>90.043060967554908</v>
      </c>
    </row>
    <row r="60" spans="3:49" x14ac:dyDescent="0.25">
      <c r="C60">
        <f>C59+('Single bit with plots'!D$16-'Single bit with plots'!D$15)/100</f>
        <v>0.52300000000000035</v>
      </c>
      <c r="D60" s="4">
        <f t="shared" si="26"/>
        <v>3286105915.6549258</v>
      </c>
      <c r="E60" s="1"/>
      <c r="F60" s="1">
        <f>$D60*'Single bit with plots'!B$25*0.000000001</f>
        <v>73.963369312112917</v>
      </c>
      <c r="G60" s="1">
        <f>1/($D60*'Single bit with plots'!C$25*0.000000000001)</f>
        <v>19.799883478637415</v>
      </c>
      <c r="H60" s="1">
        <f>$D60*'Single bit with plots'!D$25*0.000000001</f>
        <v>21.663369312112881</v>
      </c>
      <c r="I60" s="1">
        <f>1/($D60*'Single bit with plots'!E$25*0.000000000001)</f>
        <v>67.60103070617086</v>
      </c>
      <c r="L60" t="str">
        <f t="shared" si="27"/>
        <v>0.6795408430047</v>
      </c>
      <c r="M60" t="str">
        <f>COMPLEX(0,2*$H60/'Single bit with plots'!$D$13-$H60^2/$I60/'Single bit with plots'!$D$13)</f>
        <v>0.727690271135764i</v>
      </c>
      <c r="N60" t="str">
        <f>COMPLEX(0,'Single bit with plots'!$D$13/$I60)</f>
        <v>0.739633693121129i</v>
      </c>
      <c r="O60" t="str">
        <f t="shared" si="28"/>
        <v>0.6795408430047</v>
      </c>
      <c r="R60" t="str">
        <f t="shared" si="29"/>
        <v>-0.011943421985365i</v>
      </c>
      <c r="S60" t="str">
        <f t="shared" si="30"/>
        <v>1.3590816860094+1.46732396425689i</v>
      </c>
      <c r="T60" t="str">
        <f t="shared" si="31"/>
        <v>-0.00438106108911488-0.00405787681285494i</v>
      </c>
      <c r="U60">
        <f t="shared" si="32"/>
        <v>5.9716045159456284E-3</v>
      </c>
      <c r="V60">
        <f t="shared" si="33"/>
        <v>-44.478179244090505</v>
      </c>
      <c r="W60">
        <f t="shared" si="34"/>
        <v>-137.19317294928001</v>
      </c>
      <c r="Y60" t="str">
        <f t="shared" si="35"/>
        <v>0.679516610537132-0.733635819697782i</v>
      </c>
      <c r="Z60">
        <f t="shared" si="36"/>
        <v>0.99998216981079657</v>
      </c>
      <c r="AA60">
        <f t="shared" si="37"/>
        <v>-1.5487243635331141E-4</v>
      </c>
      <c r="AB60">
        <f t="shared" si="38"/>
        <v>-47.193172949279969</v>
      </c>
      <c r="AE60" t="str">
        <f t="shared" si="39"/>
        <v>0.732301493796405</v>
      </c>
      <c r="AF60" t="str">
        <f>COMPLEX(0,-2*$G60/'Single bit with plots'!$D$13+$G60^2/$F60/'Single bit with plots'!$D$13)</f>
        <v>-0.685987354540767i</v>
      </c>
      <c r="AG60" t="str">
        <f>COMPLEX(0,-'Single bit with plots'!$D$13/$F60)</f>
        <v>-0.676010307061709i</v>
      </c>
      <c r="AH60" t="str">
        <f t="shared" si="40"/>
        <v>0.732301493796405</v>
      </c>
      <c r="AK60" t="str">
        <f t="shared" si="41"/>
        <v>-0.00997704747905803i</v>
      </c>
      <c r="AL60" t="str">
        <f t="shared" si="42"/>
        <v>1.46460298759281-1.36199766160248i</v>
      </c>
      <c r="AM60" t="str">
        <f t="shared" si="43"/>
        <v>0.00339709429609806-0.00365301247973203i</v>
      </c>
      <c r="AN60">
        <f t="shared" si="44"/>
        <v>4.9884616700602126E-3</v>
      </c>
      <c r="AO60">
        <f t="shared" si="45"/>
        <v>-46.040667208595664</v>
      </c>
      <c r="AP60">
        <f t="shared" si="46"/>
        <v>-47.078918372068983</v>
      </c>
      <c r="AR60" t="str">
        <f t="shared" si="47"/>
        <v>0.732283270656927+0.680981884315697i</v>
      </c>
      <c r="AS60">
        <f t="shared" si="48"/>
        <v>0.99998755754767443</v>
      </c>
      <c r="AT60">
        <f t="shared" si="49"/>
        <v>-1.080744400836916E-4</v>
      </c>
      <c r="AU60">
        <f t="shared" si="50"/>
        <v>42.921081627930974</v>
      </c>
      <c r="AW60">
        <f t="shared" si="51"/>
        <v>90.114254577210943</v>
      </c>
    </row>
    <row r="61" spans="3:49" x14ac:dyDescent="0.25">
      <c r="C61">
        <f>C60+('Single bit with plots'!D$16-'Single bit with plots'!D$15)/100</f>
        <v>0.53200000000000036</v>
      </c>
      <c r="D61" s="4">
        <f t="shared" si="26"/>
        <v>3342654583.4195418</v>
      </c>
      <c r="E61" s="1"/>
      <c r="F61" s="1">
        <f>$D61*'Single bit with plots'!B$25*0.000000001</f>
        <v>75.236161518248707</v>
      </c>
      <c r="G61" s="1">
        <f>1/($D61*'Single bit with plots'!C$25*0.000000000001)</f>
        <v>19.46492304384844</v>
      </c>
      <c r="H61" s="1">
        <f>$D61*'Single bit with plots'!D$25*0.000000001</f>
        <v>22.036161518248665</v>
      </c>
      <c r="I61" s="1">
        <f>1/($D61*'Single bit with plots'!E$25*0.000000000001)</f>
        <v>66.457404246855944</v>
      </c>
      <c r="L61" t="str">
        <f t="shared" si="27"/>
        <v>0.668416758554165</v>
      </c>
      <c r="M61" t="str">
        <f>COMPLEX(0,2*$H61/'Single bit with plots'!$D$13-$H61^2/$I61/'Single bit with plots'!$D$13)</f>
        <v>0.735310023425049i</v>
      </c>
      <c r="N61" t="str">
        <f>COMPLEX(0,'Single bit with plots'!$D$13/$I61)</f>
        <v>0.752361615182487i</v>
      </c>
      <c r="O61" t="str">
        <f t="shared" si="28"/>
        <v>0.668416758554165</v>
      </c>
      <c r="R61" t="str">
        <f t="shared" si="29"/>
        <v>-0.017051591757438i</v>
      </c>
      <c r="S61" t="str">
        <f t="shared" si="30"/>
        <v>1.33683351710833+1.48767163860754i</v>
      </c>
      <c r="T61" t="str">
        <f t="shared" si="31"/>
        <v>-0.00634133141638544-0.00569837063537142i</v>
      </c>
      <c r="U61">
        <f t="shared" si="32"/>
        <v>8.5254860289897989E-3</v>
      </c>
      <c r="V61">
        <f t="shared" si="33"/>
        <v>-41.385617059163295</v>
      </c>
      <c r="W61">
        <f t="shared" si="34"/>
        <v>-138.05688448177912</v>
      </c>
      <c r="Y61" t="str">
        <f t="shared" si="35"/>
        <v>0.668368175409285-0.743781754406513i</v>
      </c>
      <c r="Z61">
        <f t="shared" si="36"/>
        <v>0.99996365738359072</v>
      </c>
      <c r="AA61">
        <f t="shared" si="37"/>
        <v>-3.1567369152821938E-4</v>
      </c>
      <c r="AB61">
        <f t="shared" si="38"/>
        <v>-48.0568844817791</v>
      </c>
      <c r="AE61" t="str">
        <f t="shared" si="39"/>
        <v>0.741282348128205</v>
      </c>
      <c r="AF61" t="str">
        <f>COMPLEX(0,-2*$G61/'Single bit with plots'!$D$13+$G61^2/$F61/'Single bit with plots'!$D$13)</f>
        <v>-0.677878538078544i</v>
      </c>
      <c r="AG61" t="str">
        <f>COMPLEX(0,-'Single bit with plots'!$D$13/$F61)</f>
        <v>-0.664574042468559i</v>
      </c>
      <c r="AH61" t="str">
        <f t="shared" si="40"/>
        <v>0.741282348128205</v>
      </c>
      <c r="AK61" t="str">
        <f t="shared" si="41"/>
        <v>-0.013304495609985i</v>
      </c>
      <c r="AL61" t="str">
        <f t="shared" si="42"/>
        <v>1.48256469625641-1.3424525805471i</v>
      </c>
      <c r="AM61" t="str">
        <f t="shared" si="43"/>
        <v>0.00446496603065888-0.00493097566570376i</v>
      </c>
      <c r="AN61">
        <f t="shared" si="44"/>
        <v>6.6521006209091845E-3</v>
      </c>
      <c r="AO61">
        <f t="shared" si="45"/>
        <v>-43.540823803677185</v>
      </c>
      <c r="AP61">
        <f t="shared" si="46"/>
        <v>-47.83936676172933</v>
      </c>
      <c r="AR61" t="str">
        <f t="shared" si="47"/>
        <v>0.741249546056158+0.671196588213074i</v>
      </c>
      <c r="AS61">
        <f t="shared" si="48"/>
        <v>0.99997787453389753</v>
      </c>
      <c r="AT61">
        <f t="shared" si="49"/>
        <v>-1.9218148281711911E-4</v>
      </c>
      <c r="AU61">
        <f t="shared" si="50"/>
        <v>42.16063323827062</v>
      </c>
      <c r="AW61">
        <f t="shared" si="51"/>
        <v>90.217517720049727</v>
      </c>
    </row>
    <row r="62" spans="3:49" x14ac:dyDescent="0.25">
      <c r="C62">
        <f>C61+('Single bit with plots'!D$16-'Single bit with plots'!D$15)/100</f>
        <v>0.54100000000000037</v>
      </c>
      <c r="D62" s="4">
        <f t="shared" si="26"/>
        <v>3399203251.1841583</v>
      </c>
      <c r="E62" s="1"/>
      <c r="F62" s="1">
        <f>$D62*'Single bit with plots'!B$25*0.000000001</f>
        <v>76.508953724384497</v>
      </c>
      <c r="G62" s="1">
        <f>1/($D62*'Single bit with plots'!C$25*0.000000000001)</f>
        <v>19.141107318534878</v>
      </c>
      <c r="H62" s="1">
        <f>$D62*'Single bit with plots'!D$25*0.000000001</f>
        <v>22.408953724384453</v>
      </c>
      <c r="I62" s="1">
        <f>1/($D62*'Single bit with plots'!E$25*0.000000000001)</f>
        <v>65.351828205780706</v>
      </c>
      <c r="L62" t="str">
        <f t="shared" si="27"/>
        <v>0.657102879297839</v>
      </c>
      <c r="M62" t="str">
        <f>COMPLEX(0,2*$H62/'Single bit with plots'!$D$13-$H62^2/$I62/'Single bit with plots'!$D$13)</f>
        <v>0.74267883477459i</v>
      </c>
      <c r="N62" t="str">
        <f>COMPLEX(0,'Single bit with plots'!$D$13/$I62)</f>
        <v>0.765089537243845i</v>
      </c>
      <c r="O62" t="str">
        <f t="shared" si="28"/>
        <v>0.657102879297839</v>
      </c>
      <c r="R62" t="str">
        <f t="shared" si="29"/>
        <v>-0.022410702469255i</v>
      </c>
      <c r="S62" t="str">
        <f t="shared" si="30"/>
        <v>1.31420575859568+1.50776837201843i</v>
      </c>
      <c r="T62" t="str">
        <f t="shared" si="31"/>
        <v>-0.00844647655574416-0.00736214416975892i</v>
      </c>
      <c r="U62">
        <f t="shared" si="32"/>
        <v>1.1204647829496962E-2</v>
      </c>
      <c r="V62">
        <f t="shared" si="33"/>
        <v>-39.012035782328034</v>
      </c>
      <c r="W62">
        <f t="shared" si="34"/>
        <v>-138.92384083993198</v>
      </c>
      <c r="Y62" t="str">
        <f t="shared" si="35"/>
        <v>0.65702038388658-0.753789540272715i</v>
      </c>
      <c r="Z62">
        <f t="shared" si="36"/>
        <v>0.99993722596322021</v>
      </c>
      <c r="AA62">
        <f t="shared" si="37"/>
        <v>-5.4526547004147999E-4</v>
      </c>
      <c r="AB62">
        <f t="shared" si="38"/>
        <v>-48.923840839932012</v>
      </c>
      <c r="AE62" t="str">
        <f t="shared" si="39"/>
        <v>0.749818728570139</v>
      </c>
      <c r="AF62" t="str">
        <f>COMPLEX(0,-2*$G62/'Single bit with plots'!$D$13+$G62^2/$F62/'Single bit with plots'!$D$13)</f>
        <v>-0.669869361430866i</v>
      </c>
      <c r="AG62" t="str">
        <f>COMPLEX(0,-'Single bit with plots'!$D$13/$F62)</f>
        <v>-0.653518282057807i</v>
      </c>
      <c r="AH62" t="str">
        <f t="shared" si="40"/>
        <v>0.749818728570139</v>
      </c>
      <c r="AK62" t="str">
        <f t="shared" si="41"/>
        <v>-0.0163510793730589i</v>
      </c>
      <c r="AL62" t="str">
        <f t="shared" si="42"/>
        <v>1.49963745714028-1.32338764348867i</v>
      </c>
      <c r="AM62" t="str">
        <f t="shared" si="43"/>
        <v>0.00540934254252627-0.00612976306314158i</v>
      </c>
      <c r="AN62">
        <f t="shared" si="44"/>
        <v>8.1752664759406728E-3</v>
      </c>
      <c r="AO62">
        <f t="shared" si="45"/>
        <v>-41.749961648841094</v>
      </c>
      <c r="AP62">
        <f t="shared" si="46"/>
        <v>-48.572508205326685</v>
      </c>
      <c r="AR62" t="str">
        <f t="shared" si="47"/>
        <v>0.749768614448949+0.661649597449701i</v>
      </c>
      <c r="AS62">
        <f t="shared" si="48"/>
        <v>0.99996658195064103</v>
      </c>
      <c r="AT62">
        <f t="shared" si="49"/>
        <v>-2.9027033881268068E-4</v>
      </c>
      <c r="AU62">
        <f t="shared" si="50"/>
        <v>41.427491794673287</v>
      </c>
      <c r="AW62">
        <f t="shared" si="51"/>
        <v>90.351332634605299</v>
      </c>
    </row>
    <row r="63" spans="3:49" x14ac:dyDescent="0.25">
      <c r="C63">
        <f>C62+('Single bit with plots'!D$16-'Single bit with plots'!D$15)/100</f>
        <v>0.55000000000000038</v>
      </c>
      <c r="D63" s="5">
        <f t="shared" si="26"/>
        <v>3455751918.9487748</v>
      </c>
      <c r="E63" s="3"/>
      <c r="F63" s="1">
        <f>$D63*'Single bit with plots'!B$25*0.000000001</f>
        <v>77.781745930520287</v>
      </c>
      <c r="G63" s="1">
        <f>1/($D63*'Single bit with plots'!C$25*0.000000000001)</f>
        <v>18.827889198777033</v>
      </c>
      <c r="H63" s="1">
        <f>$D63*'Single bit with plots'!D$25*0.000000001</f>
        <v>22.781745930520238</v>
      </c>
      <c r="I63" s="1">
        <f>1/($D63*'Single bit with plots'!E$25*0.000000000001)</f>
        <v>64.282434653322468</v>
      </c>
      <c r="J63" s="2"/>
      <c r="K63" s="2"/>
      <c r="L63" t="str">
        <f t="shared" si="27"/>
        <v>0.645599205235722</v>
      </c>
      <c r="M63" t="str">
        <f>COMPLEX(0,2*$H63/'Single bit with plots'!$D$13-$H63^2/$I63/'Single bit with plots'!$D$13)</f>
        <v>0.749792459942925i</v>
      </c>
      <c r="N63" t="str">
        <f>COMPLEX(0,'Single bit with plots'!$D$13/$I63)</f>
        <v>0.777817459305203i</v>
      </c>
      <c r="O63" s="2" t="str">
        <f t="shared" si="28"/>
        <v>0.645599205235722</v>
      </c>
      <c r="P63" s="2"/>
      <c r="Q63" s="2"/>
      <c r="R63" s="2" t="str">
        <f t="shared" si="29"/>
        <v>-0.028024999362278i</v>
      </c>
      <c r="S63" s="2" t="str">
        <f t="shared" si="30"/>
        <v>1.29119841047144+1.52760991924813i</v>
      </c>
      <c r="T63" s="2" t="str">
        <f t="shared" si="31"/>
        <v>-0.0107007156660872-0.00904468273272215i</v>
      </c>
      <c r="U63" s="2">
        <f t="shared" si="32"/>
        <v>1.4011124205503506E-2</v>
      </c>
      <c r="V63" s="2">
        <f t="shared" si="33"/>
        <v>-37.070540339739246</v>
      </c>
      <c r="W63" s="2">
        <f t="shared" si="34"/>
        <v>-139.79413773112583</v>
      </c>
      <c r="X63" s="2"/>
      <c r="Y63" s="2" t="str">
        <f t="shared" si="35"/>
        <v>0.645472466621812-0.763655015849207i</v>
      </c>
      <c r="Z63" s="2">
        <f t="shared" si="36"/>
        <v>0.9999018393814959</v>
      </c>
      <c r="AA63" s="2">
        <f t="shared" si="37"/>
        <v>-8.5265414834474014E-4</v>
      </c>
      <c r="AB63" s="2">
        <f t="shared" si="38"/>
        <v>-49.794137731125886</v>
      </c>
      <c r="AC63" s="2"/>
      <c r="AD63" s="2"/>
      <c r="AE63" t="str">
        <f t="shared" si="39"/>
        <v>0.757939488583924</v>
      </c>
      <c r="AF63" t="str">
        <f>COMPLEX(0,-2*$G63/'Single bit with plots'!$D$13+$G63^2/$F63/'Single bit with plots'!$D$13)</f>
        <v>-0.661965798184258i</v>
      </c>
      <c r="AG63" t="str">
        <f>COMPLEX(0,-'Single bit with plots'!$D$13/$F63)</f>
        <v>-0.642824346533225i</v>
      </c>
      <c r="AH63" t="str">
        <f t="shared" si="40"/>
        <v>0.757939488583924</v>
      </c>
      <c r="AK63" t="str">
        <f t="shared" si="41"/>
        <v>-0.0191414516510331i</v>
      </c>
      <c r="AL63" t="str">
        <f t="shared" si="42"/>
        <v>1.51587897716785-1.30479014471748i</v>
      </c>
      <c r="AM63" t="str">
        <f t="shared" si="43"/>
        <v>0.00624332248666052-0.00725336663794101i</v>
      </c>
      <c r="AN63">
        <f t="shared" si="44"/>
        <v>9.5702875221613162E-3</v>
      </c>
      <c r="AO63">
        <f t="shared" si="45"/>
        <v>-40.381500288533502</v>
      </c>
      <c r="AP63">
        <f t="shared" si="46"/>
        <v>-49.279834274623717</v>
      </c>
      <c r="AR63" t="str">
        <f t="shared" si="47"/>
        <v>0.757870068600521+0.65233531923098i</v>
      </c>
      <c r="AS63">
        <f t="shared" si="48"/>
        <v>0.99995420374972321</v>
      </c>
      <c r="AT63">
        <f t="shared" si="49"/>
        <v>-3.9779028446260747E-4</v>
      </c>
      <c r="AU63">
        <f t="shared" si="50"/>
        <v>40.720165725376319</v>
      </c>
      <c r="AV63" s="2"/>
      <c r="AW63">
        <f t="shared" si="51"/>
        <v>90.514303456502205</v>
      </c>
    </row>
    <row r="64" spans="3:49" x14ac:dyDescent="0.25">
      <c r="C64">
        <f>C63+('Single bit with plots'!D$16-'Single bit with plots'!D$15)/100</f>
        <v>0.55900000000000039</v>
      </c>
      <c r="D64" s="4">
        <f t="shared" si="26"/>
        <v>3512300586.7133908</v>
      </c>
      <c r="E64" s="1"/>
      <c r="F64" s="1">
        <f>$D64*'Single bit with plots'!B$25*0.000000001</f>
        <v>79.054538136656078</v>
      </c>
      <c r="G64" s="1">
        <f>1/($D64*'Single bit with plots'!C$25*0.000000000001)</f>
        <v>18.524756814539124</v>
      </c>
      <c r="H64" s="1">
        <f>$D64*'Single bit with plots'!D$25*0.000000001</f>
        <v>23.154538136656022</v>
      </c>
      <c r="I64" s="1">
        <f>1/($D64*'Single bit with plots'!E$25*0.000000000001)</f>
        <v>63.247475955862896</v>
      </c>
      <c r="L64" t="str">
        <f t="shared" si="27"/>
        <v>0.633905736367814</v>
      </c>
      <c r="M64" t="str">
        <f>COMPLEX(0,2*$H64/'Single bit with plots'!$D$13-$H64^2/$I64/'Single bit with plots'!$D$13)</f>
        <v>0.756646653688592i</v>
      </c>
      <c r="N64" t="str">
        <f>COMPLEX(0,'Single bit with plots'!$D$13/$I64)</f>
        <v>0.79054538136656i</v>
      </c>
      <c r="O64" t="str">
        <f t="shared" si="28"/>
        <v>0.633905736367814</v>
      </c>
      <c r="R64" t="str">
        <f t="shared" si="29"/>
        <v>-0.0338987276779681i</v>
      </c>
      <c r="S64" t="str">
        <f t="shared" si="30"/>
        <v>1.26781147273563+1.54719203505515i</v>
      </c>
      <c r="T64" t="str">
        <f t="shared" si="31"/>
        <v>-0.0131081946310601-0.0107412132195453i</v>
      </c>
      <c r="U64">
        <f t="shared" si="32"/>
        <v>1.6946929748880402E-2</v>
      </c>
      <c r="V64">
        <f t="shared" si="33"/>
        <v>-35.418179416942429</v>
      </c>
      <c r="W64">
        <f t="shared" si="34"/>
        <v>-140.66787157360193</v>
      </c>
      <c r="Y64" t="str">
        <f t="shared" si="35"/>
        <v>0.633723679636885-0.773373841967501i</v>
      </c>
      <c r="Z64">
        <f t="shared" si="36"/>
        <v>0.99985639047419539</v>
      </c>
      <c r="AA64">
        <f t="shared" si="37"/>
        <v>-1.2474660682630656E-3</v>
      </c>
      <c r="AB64">
        <f t="shared" si="38"/>
        <v>-50.667871573601914</v>
      </c>
      <c r="AE64" t="str">
        <f t="shared" si="39"/>
        <v>0.765671177756846</v>
      </c>
      <c r="AF64" t="str">
        <f>COMPLEX(0,-2*$G64/'Single bit with plots'!$D$13+$G64^2/$F64/'Single bit with plots'!$D$13)</f>
        <v>-0.654172583647729i</v>
      </c>
      <c r="AG64" t="str">
        <f>COMPLEX(0,-'Single bit with plots'!$D$13/$F64)</f>
        <v>-0.632474759558629i</v>
      </c>
      <c r="AH64" t="str">
        <f t="shared" si="40"/>
        <v>0.765671177756846</v>
      </c>
      <c r="AK64" t="str">
        <f t="shared" si="41"/>
        <v>-0.0216978240891i</v>
      </c>
      <c r="AL64" t="str">
        <f t="shared" si="42"/>
        <v>1.53134235551369-1.28664734320636i</v>
      </c>
      <c r="AM64" t="str">
        <f t="shared" si="43"/>
        <v>0.006978540562904-0.00830572168828648i</v>
      </c>
      <c r="AN64">
        <f t="shared" si="44"/>
        <v>1.0848273648436829E-2</v>
      </c>
      <c r="AO64">
        <f t="shared" si="45"/>
        <v>-39.29278736462291</v>
      </c>
      <c r="AP64">
        <f t="shared" si="46"/>
        <v>-49.962726839952758</v>
      </c>
      <c r="AR64" t="str">
        <f t="shared" si="47"/>
        <v>0.765581069712782+0.643247962030414i</v>
      </c>
      <c r="AS64">
        <f t="shared" si="48"/>
        <v>0.99994115574810127</v>
      </c>
      <c r="AT64">
        <f t="shared" si="49"/>
        <v>-5.1112971649722486E-4</v>
      </c>
      <c r="AU64">
        <f t="shared" si="50"/>
        <v>40.037273160047263</v>
      </c>
      <c r="AW64">
        <f t="shared" si="51"/>
        <v>90.705144733649178</v>
      </c>
    </row>
    <row r="65" spans="3:49" x14ac:dyDescent="0.25">
      <c r="C65">
        <f>C64+('Single bit with plots'!D$16-'Single bit with plots'!D$15)/100</f>
        <v>0.56800000000000039</v>
      </c>
      <c r="D65" s="4">
        <f t="shared" si="26"/>
        <v>3568849254.4780073</v>
      </c>
      <c r="E65" s="1"/>
      <c r="F65" s="1">
        <f>$D65*'Single bit with plots'!B$25*0.000000001</f>
        <v>80.327330342791853</v>
      </c>
      <c r="G65" s="1">
        <f>1/($D65*'Single bit with plots'!C$25*0.000000000001)</f>
        <v>18.23123073825241</v>
      </c>
      <c r="H65" s="1">
        <f>$D65*'Single bit with plots'!D$25*0.000000001</f>
        <v>23.52733034279181</v>
      </c>
      <c r="I65" s="1">
        <f>1/($D65*'Single bit with plots'!E$25*0.000000000001)</f>
        <v>62.245315245294648</v>
      </c>
      <c r="L65" t="str">
        <f t="shared" si="27"/>
        <v>0.622022472694114</v>
      </c>
      <c r="M65" t="str">
        <f>COMPLEX(0,2*$H65/'Single bit with plots'!$D$13-$H65^2/$I65/'Single bit with plots'!$D$13)</f>
        <v>0.763237170770129i</v>
      </c>
      <c r="N65" t="str">
        <f>COMPLEX(0,'Single bit with plots'!$D$13/$I65)</f>
        <v>0.803273303427918i</v>
      </c>
      <c r="O65" t="str">
        <f t="shared" si="28"/>
        <v>0.622022472694114</v>
      </c>
      <c r="R65" t="str">
        <f t="shared" si="29"/>
        <v>-0.040036132657789i</v>
      </c>
      <c r="S65" t="str">
        <f t="shared" si="30"/>
        <v>1.24404494538823+1.56651047419805i</v>
      </c>
      <c r="T65" t="str">
        <f t="shared" si="31"/>
        <v>-0.015672974767555-0.0124466994379694i</v>
      </c>
      <c r="U65">
        <f t="shared" si="32"/>
        <v>2.0014056684329731E-2</v>
      </c>
      <c r="V65">
        <f t="shared" si="33"/>
        <v>-33.973297490587683</v>
      </c>
      <c r="W65">
        <f t="shared" si="34"/>
        <v>-141.54513937337524</v>
      </c>
      <c r="Y65" t="str">
        <f t="shared" si="35"/>
        <v>0.621773313839188-0.782941494450555i</v>
      </c>
      <c r="Z65">
        <f t="shared" si="36"/>
        <v>0.99979969870721297</v>
      </c>
      <c r="AA65">
        <f t="shared" si="37"/>
        <v>-1.7399691883667884E-3</v>
      </c>
      <c r="AB65">
        <f t="shared" si="38"/>
        <v>-51.545139373375221</v>
      </c>
      <c r="AE65" t="str">
        <f t="shared" si="39"/>
        <v>0.773038259077555</v>
      </c>
      <c r="AF65" t="str">
        <f>COMPLEX(0,-2*$G65/'Single bit with plots'!$D$13+$G65^2/$F65/'Single bit with plots'!$D$13)</f>
        <v>-0.646493392179845i</v>
      </c>
      <c r="AG65" t="str">
        <f>COMPLEX(0,-'Single bit with plots'!$D$13/$F65)</f>
        <v>-0.622453152452946i</v>
      </c>
      <c r="AH65" t="str">
        <f t="shared" si="40"/>
        <v>0.773038259077555</v>
      </c>
      <c r="AK65" t="str">
        <f t="shared" si="41"/>
        <v>-0.0240402397268991i</v>
      </c>
      <c r="AL65" t="str">
        <f t="shared" si="42"/>
        <v>1.54607651815511-1.26894654463279i</v>
      </c>
      <c r="AM65" t="str">
        <f t="shared" si="43"/>
        <v>0.00762534304881164-0.00929067018662839i</v>
      </c>
      <c r="AN65">
        <f t="shared" si="44"/>
        <v>1.2019251604353975E-2</v>
      </c>
      <c r="AO65">
        <f t="shared" si="45"/>
        <v>-38.402451468992012</v>
      </c>
      <c r="AP65">
        <f t="shared" si="46"/>
        <v>-50.622468172421243</v>
      </c>
      <c r="AR65" t="str">
        <f t="shared" si="47"/>
        <v>0.7729265841083+0.634381614778948i</v>
      </c>
      <c r="AS65">
        <f t="shared" si="48"/>
        <v>0.99992776618657331</v>
      </c>
      <c r="AT65">
        <f t="shared" si="49"/>
        <v>-6.2743759293866594E-4</v>
      </c>
      <c r="AU65">
        <f t="shared" si="50"/>
        <v>39.377531827578743</v>
      </c>
      <c r="AW65">
        <f t="shared" si="51"/>
        <v>90.922671200953971</v>
      </c>
    </row>
    <row r="66" spans="3:49" x14ac:dyDescent="0.25">
      <c r="C66">
        <f>C65+('Single bit with plots'!D$16-'Single bit with plots'!D$15)/100</f>
        <v>0.5770000000000004</v>
      </c>
      <c r="D66" s="4">
        <f t="shared" si="26"/>
        <v>3625397922.2426238</v>
      </c>
      <c r="E66" s="1"/>
      <c r="F66" s="1">
        <f>$D66*'Single bit with plots'!B$25*0.000000001</f>
        <v>81.600122548927644</v>
      </c>
      <c r="G66" s="1">
        <f>1/($D66*'Single bit with plots'!C$25*0.000000000001)</f>
        <v>17.946861454640153</v>
      </c>
      <c r="H66" s="1">
        <f>$D66*'Single bit with plots'!D$25*0.000000001</f>
        <v>23.900122548927598</v>
      </c>
      <c r="I66" s="1">
        <f>1/($D66*'Single bit with plots'!E$25*0.000000000001)</f>
        <v>61.274417780463359</v>
      </c>
      <c r="L66" t="str">
        <f t="shared" si="27"/>
        <v>0.609949414214624</v>
      </c>
      <c r="M66" t="str">
        <f>COMPLEX(0,2*$H66/'Single bit with plots'!$D$13-$H66^2/$I66/'Single bit with plots'!$D$13)</f>
        <v>0.769559765946074i</v>
      </c>
      <c r="N66" t="str">
        <f>COMPLEX(0,'Single bit with plots'!$D$13/$I66)</f>
        <v>0.816001225489276i</v>
      </c>
      <c r="O66" t="str">
        <f t="shared" si="28"/>
        <v>0.609949414214624</v>
      </c>
      <c r="R66" t="str">
        <f t="shared" si="29"/>
        <v>-0.046441459543202i</v>
      </c>
      <c r="S66" t="str">
        <f t="shared" si="30"/>
        <v>1.21989882842925+1.58556099143535i</v>
      </c>
      <c r="T66" t="str">
        <f t="shared" si="31"/>
        <v>-0.0183990208650511-0.0141558376617241i</v>
      </c>
      <c r="U66">
        <f t="shared" si="32"/>
        <v>2.321447196680709E-2</v>
      </c>
      <c r="V66">
        <f t="shared" si="33"/>
        <v>-32.684823805762719</v>
      </c>
      <c r="W66">
        <f t="shared" si="34"/>
        <v>-142.42603859148687</v>
      </c>
      <c r="Y66" t="str">
        <f t="shared" si="35"/>
        <v>0.609620705333591-0.792353257026105i</v>
      </c>
      <c r="Z66">
        <f t="shared" si="36"/>
        <v>0.99973050783263684</v>
      </c>
      <c r="AA66">
        <f t="shared" si="37"/>
        <v>-2.3410946915511949E-3</v>
      </c>
      <c r="AB66">
        <f t="shared" si="38"/>
        <v>-52.426038591486837</v>
      </c>
      <c r="AE66" t="str">
        <f t="shared" si="39"/>
        <v>0.780063302676057</v>
      </c>
      <c r="AF66" t="str">
        <f>COMPLEX(0,-2*$G66/'Single bit with plots'!$D$13+$G66^2/$F66/'Single bit with plots'!$D$13)</f>
        <v>-0.638930989472328i</v>
      </c>
      <c r="AG66" t="str">
        <f>COMPLEX(0,-'Single bit with plots'!$D$13/$F66)</f>
        <v>-0.612744177804633i</v>
      </c>
      <c r="AH66" t="str">
        <f t="shared" si="40"/>
        <v>0.780063302676057</v>
      </c>
      <c r="AK66" t="str">
        <f t="shared" si="41"/>
        <v>-0.026186811667695i</v>
      </c>
      <c r="AL66" t="str">
        <f t="shared" si="42"/>
        <v>1.56012660535211-1.25167516727696i</v>
      </c>
      <c r="AM66" t="str">
        <f t="shared" si="43"/>
        <v>0.00819294089318127-0.0102119346917594i</v>
      </c>
      <c r="AN66">
        <f t="shared" si="44"/>
        <v>1.3092283629219201E-2</v>
      </c>
      <c r="AO66">
        <f t="shared" si="45"/>
        <v>-37.659691895465002</v>
      </c>
      <c r="AP66">
        <f t="shared" si="46"/>
        <v>-51.260249939094344</v>
      </c>
      <c r="AR66" t="str">
        <f t="shared" si="47"/>
        <v>0.77992959367079+0.625730310138395i</v>
      </c>
      <c r="AS66">
        <f t="shared" si="48"/>
        <v>0.99991429238178986</v>
      </c>
      <c r="AT66">
        <f t="shared" si="49"/>
        <v>-7.4447881712355439E-4</v>
      </c>
      <c r="AU66">
        <f t="shared" si="50"/>
        <v>38.739750060905564</v>
      </c>
      <c r="AW66">
        <f t="shared" si="51"/>
        <v>91.165788652392393</v>
      </c>
    </row>
    <row r="67" spans="3:49" x14ac:dyDescent="0.25">
      <c r="C67">
        <f>C66+('Single bit with plots'!D$16-'Single bit with plots'!D$15)/100</f>
        <v>0.58600000000000041</v>
      </c>
      <c r="D67" s="4">
        <f t="shared" si="26"/>
        <v>3681946590.0072398</v>
      </c>
      <c r="E67" s="1"/>
      <c r="F67" s="1">
        <f>$D67*'Single bit with plots'!B$25*0.000000001</f>
        <v>82.87291475506342</v>
      </c>
      <c r="G67" s="1">
        <f>1/($D67*'Single bit with plots'!C$25*0.000000000001)</f>
        <v>17.671227063698584</v>
      </c>
      <c r="H67" s="1">
        <f>$D67*'Single bit with plots'!D$25*0.000000001</f>
        <v>24.272914755063383</v>
      </c>
      <c r="I67" s="1">
        <f>1/($D67*'Single bit with plots'!E$25*0.000000000001)</f>
        <v>60.33334310465419</v>
      </c>
      <c r="L67" t="str">
        <f t="shared" si="27"/>
        <v>0.597686560929342</v>
      </c>
      <c r="M67" t="str">
        <f>COMPLEX(0,2*$H67/'Single bit with plots'!$D$13-$H67^2/$I67/'Single bit with plots'!$D$13)</f>
        <v>0.775610193974966i</v>
      </c>
      <c r="N67" t="str">
        <f>COMPLEX(0,'Single bit with plots'!$D$13/$I67)</f>
        <v>0.828729147550634i</v>
      </c>
      <c r="O67" t="str">
        <f t="shared" si="28"/>
        <v>0.597686560929342</v>
      </c>
      <c r="R67" t="str">
        <f t="shared" si="29"/>
        <v>-0.053118953575668i</v>
      </c>
      <c r="S67" t="str">
        <f t="shared" si="30"/>
        <v>1.19537312185868+1.6043393415256i</v>
      </c>
      <c r="T67" t="str">
        <f t="shared" si="31"/>
        <v>-0.0212901885279042-0.0158630524520829i</v>
      </c>
      <c r="U67">
        <f t="shared" si="32"/>
        <v>2.6550114136312804E-2</v>
      </c>
      <c r="V67">
        <f t="shared" si="33"/>
        <v>-31.518672151790138</v>
      </c>
      <c r="W67">
        <f t="shared" si="34"/>
        <v>-143.31066700120869</v>
      </c>
      <c r="Y67" t="str">
        <f t="shared" si="35"/>
        <v>0.597265246555956-0.801604214494787i</v>
      </c>
      <c r="Z67">
        <f t="shared" si="36"/>
        <v>0.99964748358576461</v>
      </c>
      <c r="AA67">
        <f t="shared" si="37"/>
        <v>-3.0624584848162944E-3</v>
      </c>
      <c r="AB67">
        <f t="shared" si="38"/>
        <v>-53.310667001208763</v>
      </c>
      <c r="AE67" t="str">
        <f t="shared" si="39"/>
        <v>0.786767158897125</v>
      </c>
      <c r="AF67" t="str">
        <f>COMPLEX(0,-2*$G67/'Single bit with plots'!$D$13+$G67^2/$F67/'Single bit with plots'!$D$13)</f>
        <v>-0.631487363496614i</v>
      </c>
      <c r="AG67" t="str">
        <f>COMPLEX(0,-'Single bit with plots'!$D$13/$F67)</f>
        <v>-0.603333431046542i</v>
      </c>
      <c r="AH67" t="str">
        <f t="shared" si="40"/>
        <v>0.786767158897125</v>
      </c>
      <c r="AK67" t="str">
        <f t="shared" si="41"/>
        <v>-0.028153932450072i</v>
      </c>
      <c r="AL67" t="str">
        <f t="shared" si="42"/>
        <v>1.57353431779425-1.23482079454316i</v>
      </c>
      <c r="AM67" t="str">
        <f t="shared" si="43"/>
        <v>0.00868954338096244-0.0110731004663433i</v>
      </c>
      <c r="AN67">
        <f t="shared" si="44"/>
        <v>1.4075571679592995E-2</v>
      </c>
      <c r="AO67">
        <f t="shared" si="45"/>
        <v>-37.030679144806648</v>
      </c>
      <c r="AP67">
        <f t="shared" si="46"/>
        <v>-51.877181230077348</v>
      </c>
      <c r="AR67" t="str">
        <f t="shared" si="47"/>
        <v>0.786611283235851+0.617288074862893i</v>
      </c>
      <c r="AS67">
        <f t="shared" si="48"/>
        <v>0.99990093423393145</v>
      </c>
      <c r="AT67">
        <f t="shared" si="49"/>
        <v>-8.6051693557031867E-4</v>
      </c>
      <c r="AU67">
        <f t="shared" si="50"/>
        <v>38.122818769922638</v>
      </c>
      <c r="AW67">
        <f t="shared" si="51"/>
        <v>91.433485771131402</v>
      </c>
    </row>
    <row r="68" spans="3:49" x14ac:dyDescent="0.25">
      <c r="C68">
        <f>C67+('Single bit with plots'!D$16-'Single bit with plots'!D$15)/100</f>
        <v>0.59500000000000042</v>
      </c>
      <c r="D68" s="4">
        <f t="shared" si="26"/>
        <v>3738495257.7718568</v>
      </c>
      <c r="E68" s="1"/>
      <c r="F68" s="1">
        <f>$D68*'Single bit with plots'!B$25*0.000000001</f>
        <v>84.145706961199224</v>
      </c>
      <c r="G68" s="1">
        <f>1/($D68*'Single bit with plots'!C$25*0.000000000001)</f>
        <v>17.403931192146835</v>
      </c>
      <c r="H68" s="1">
        <f>$D68*'Single bit with plots'!D$25*0.000000001</f>
        <v>24.645706961199171</v>
      </c>
      <c r="I68" s="1">
        <f>1/($D68*'Single bit with plots'!E$25*0.000000000001)</f>
        <v>59.420737914835897</v>
      </c>
      <c r="L68" t="str">
        <f t="shared" si="27"/>
        <v>0.58523391283827</v>
      </c>
      <c r="M68" t="str">
        <f>COMPLEX(0,2*$H68/'Single bit with plots'!$D$13-$H68^2/$I68/'Single bit with plots'!$D$13)</f>
        <v>0.781384209615343i</v>
      </c>
      <c r="N68" t="str">
        <f>COMPLEX(0,'Single bit with plots'!$D$13/$I68)</f>
        <v>0.841457069611992i</v>
      </c>
      <c r="O68" t="str">
        <f t="shared" si="28"/>
        <v>0.58523391283827</v>
      </c>
      <c r="R68" t="str">
        <f t="shared" si="29"/>
        <v>-0.0600728599966489i</v>
      </c>
      <c r="S68" t="str">
        <f t="shared" si="30"/>
        <v>1.17046782567654+1.62284127922734i</v>
      </c>
      <c r="T68" t="str">
        <f t="shared" si="31"/>
        <v>-0.0243502107942322-0.0175624928006885i</v>
      </c>
      <c r="U68">
        <f t="shared" si="32"/>
        <v>3.0022889919156314E-2</v>
      </c>
      <c r="V68">
        <f t="shared" si="33"/>
        <v>-30.450950122244208</v>
      </c>
      <c r="W68">
        <f t="shared" si="34"/>
        <v>-144.19912253479865</v>
      </c>
      <c r="Y68" t="str">
        <f t="shared" si="35"/>
        <v>0.584706398252663-0.810689246211701i</v>
      </c>
      <c r="Z68">
        <f t="shared" si="36"/>
        <v>0.99954921143528386</v>
      </c>
      <c r="AA68">
        <f t="shared" si="37"/>
        <v>-3.9163825197893742E-3</v>
      </c>
      <c r="AB68">
        <f t="shared" si="38"/>
        <v>-54.199122534798555</v>
      </c>
      <c r="AE68" t="str">
        <f t="shared" si="39"/>
        <v>0.793169113188721</v>
      </c>
      <c r="AF68" t="str">
        <f>COMPLEX(0,-2*$G68/'Single bit with plots'!$D$13+$G68^2/$F68/'Single bit with plots'!$D$13)</f>
        <v>-0.624163837236389i</v>
      </c>
      <c r="AG68" t="str">
        <f>COMPLEX(0,-'Single bit with plots'!$D$13/$F68)</f>
        <v>-0.594207379148359i</v>
      </c>
      <c r="AH68" t="str">
        <f t="shared" si="40"/>
        <v>0.793169113188721</v>
      </c>
      <c r="AK68" t="str">
        <f t="shared" si="41"/>
        <v>-0.02995645808803i</v>
      </c>
      <c r="AL68" t="str">
        <f t="shared" si="42"/>
        <v>1.58633822637744-1.21837121638475i</v>
      </c>
      <c r="AM68" t="str">
        <f t="shared" si="43"/>
        <v>0.00912247496678166-0.0118776039390667i</v>
      </c>
      <c r="AN68">
        <f t="shared" si="44"/>
        <v>1.4976549163705598E-2</v>
      </c>
      <c r="AO68">
        <f t="shared" si="45"/>
        <v>-36.491764869990277</v>
      </c>
      <c r="AP68">
        <f t="shared" si="46"/>
        <v>-52.474295737037586</v>
      </c>
      <c r="AR68" t="str">
        <f t="shared" si="47"/>
        <v>0.792991207716427+0.609048969672875i</v>
      </c>
      <c r="AS68">
        <f t="shared" si="48"/>
        <v>0.99988784519822427</v>
      </c>
      <c r="AT68">
        <f t="shared" si="49"/>
        <v>-9.7421886328607848E-4</v>
      </c>
      <c r="AU68">
        <f t="shared" si="50"/>
        <v>37.5257042629624</v>
      </c>
      <c r="AW68">
        <f t="shared" si="51"/>
        <v>91.724826797760954</v>
      </c>
    </row>
    <row r="69" spans="3:49" x14ac:dyDescent="0.25">
      <c r="C69">
        <f>C68+('Single bit with plots'!D$16-'Single bit with plots'!D$15)/100</f>
        <v>0.60400000000000043</v>
      </c>
      <c r="D69" s="4">
        <f t="shared" si="26"/>
        <v>3795043925.5364728</v>
      </c>
      <c r="E69" s="1"/>
      <c r="F69" s="1">
        <f>$D69*'Single bit with plots'!B$25*0.000000001</f>
        <v>85.418499167335014</v>
      </c>
      <c r="G69" s="1">
        <f>1/($D69*'Single bit with plots'!C$25*0.000000000001)</f>
        <v>17.144601091601604</v>
      </c>
      <c r="H69" s="1">
        <f>$D69*'Single bit with plots'!D$25*0.000000001</f>
        <v>25.018499167334955</v>
      </c>
      <c r="I69" s="1">
        <f>1/($D69*'Single bit with plots'!E$25*0.000000000001)</f>
        <v>58.535329568422775</v>
      </c>
      <c r="L69" t="str">
        <f t="shared" si="27"/>
        <v>0.572591469941406</v>
      </c>
      <c r="M69" t="str">
        <f>COMPLEX(0,2*$H69/'Single bit with plots'!$D$13-$H69^2/$I69/'Single bit with plots'!$D$13)</f>
        <v>0.786877567625742i</v>
      </c>
      <c r="N69" t="str">
        <f>COMPLEX(0,'Single bit with plots'!$D$13/$I69)</f>
        <v>0.85418499167335i</v>
      </c>
      <c r="O69" t="str">
        <f t="shared" si="28"/>
        <v>0.572591469941406</v>
      </c>
      <c r="R69" t="str">
        <f t="shared" si="29"/>
        <v>-0.067307424047608i</v>
      </c>
      <c r="S69" t="str">
        <f t="shared" si="30"/>
        <v>1.14518293988281+1.64106255929909i</v>
      </c>
      <c r="T69" t="str">
        <f t="shared" si="31"/>
        <v>-0.0275826840070735-0.0192480286519791i</v>
      </c>
      <c r="U69">
        <f t="shared" si="32"/>
        <v>3.3634670565080266E-2</v>
      </c>
      <c r="V69">
        <f t="shared" si="33"/>
        <v>-29.464256433188879</v>
      </c>
      <c r="W69">
        <f t="shared" si="34"/>
        <v>-145.09150311942378</v>
      </c>
      <c r="Y69" t="str">
        <f t="shared" si="35"/>
        <v>0.571943702328127-0.819603019945129i</v>
      </c>
      <c r="Z69">
        <f t="shared" si="36"/>
        <v>0.9994341944000017</v>
      </c>
      <c r="AA69">
        <f t="shared" si="37"/>
        <v>-4.9159158557284914E-3</v>
      </c>
      <c r="AB69">
        <f t="shared" si="38"/>
        <v>-55.09150311942377</v>
      </c>
      <c r="AE69" t="str">
        <f t="shared" si="39"/>
        <v>0.799287024956792</v>
      </c>
      <c r="AF69" t="str">
        <f>COMPLEX(0,-2*$G69/'Single bit with plots'!$D$13+$G69^2/$F69/'Single bit with plots'!$D$13)</f>
        <v>-0.616961165843576i</v>
      </c>
      <c r="AG69" t="str">
        <f>COMPLEX(0,-'Single bit with plots'!$D$13/$F69)</f>
        <v>-0.585353295684228i</v>
      </c>
      <c r="AH69" t="str">
        <f t="shared" si="40"/>
        <v>0.799287024956792</v>
      </c>
      <c r="AK69" t="str">
        <f t="shared" si="41"/>
        <v>-0.031607870159348i</v>
      </c>
      <c r="AL69" t="str">
        <f t="shared" si="42"/>
        <v>1.59857404991358-1.2023144615278i</v>
      </c>
      <c r="AM69" t="str">
        <f t="shared" si="43"/>
        <v>0.00949827751642632-0.0126287260467137i</v>
      </c>
      <c r="AN69">
        <f t="shared" si="44"/>
        <v>1.5801961819406941E-2</v>
      </c>
      <c r="AO69">
        <f t="shared" si="45"/>
        <v>-36.025779837554303</v>
      </c>
      <c r="AP69">
        <f t="shared" si="46"/>
        <v>-53.052558186280592</v>
      </c>
      <c r="AR69" t="str">
        <f t="shared" si="47"/>
        <v>0.799087441390213+0.601007120602665i</v>
      </c>
      <c r="AS69">
        <f t="shared" si="48"/>
        <v>0.99987514120647258</v>
      </c>
      <c r="AT69">
        <f t="shared" si="49"/>
        <v>-1.0845774118437581E-3</v>
      </c>
      <c r="AU69">
        <f t="shared" si="50"/>
        <v>36.947441813719358</v>
      </c>
      <c r="AW69">
        <f t="shared" si="51"/>
        <v>92.038944933143128</v>
      </c>
    </row>
    <row r="70" spans="3:49" x14ac:dyDescent="0.25">
      <c r="C70">
        <f>C69+('Single bit with plots'!D$16-'Single bit with plots'!D$15)/100</f>
        <v>0.61300000000000043</v>
      </c>
      <c r="D70" s="4">
        <f t="shared" si="26"/>
        <v>3851592593.3010893</v>
      </c>
      <c r="E70" s="1"/>
      <c r="F70" s="1">
        <f>$D70*'Single bit with plots'!B$25*0.000000001</f>
        <v>86.691291373470804</v>
      </c>
      <c r="G70" s="1">
        <f>1/($D70*'Single bit with plots'!C$25*0.000000000001)</f>
        <v>16.892885904286082</v>
      </c>
      <c r="H70" s="1">
        <f>$D70*'Single bit with plots'!D$25*0.000000001</f>
        <v>25.391291373470743</v>
      </c>
      <c r="I70" s="1">
        <f>1/($D70*'Single bit with plots'!E$25*0.000000000001)</f>
        <v>57.675920162034842</v>
      </c>
      <c r="L70" t="str">
        <f t="shared" si="27"/>
        <v>0.559759232238751</v>
      </c>
      <c r="M70" t="str">
        <f>COMPLEX(0,2*$H70/'Single bit with plots'!$D$13-$H70^2/$I70/'Single bit with plots'!$D$13)</f>
        <v>0.792086022764703i</v>
      </c>
      <c r="N70" t="str">
        <f>COMPLEX(0,'Single bit with plots'!$D$13/$I70)</f>
        <v>0.866912913734708i</v>
      </c>
      <c r="O70" t="str">
        <f t="shared" si="28"/>
        <v>0.559759232238751</v>
      </c>
      <c r="R70" t="str">
        <f t="shared" si="29"/>
        <v>-0.0748268909700051i</v>
      </c>
      <c r="S70" t="str">
        <f t="shared" si="30"/>
        <v>1.1195184644775+1.65899893649941i</v>
      </c>
      <c r="T70" t="str">
        <f t="shared" si="31"/>
        <v>-0.0309910529160272-0.0209132478688024i</v>
      </c>
      <c r="U70">
        <f t="shared" si="32"/>
        <v>3.7387287910009816E-2</v>
      </c>
      <c r="V70">
        <f t="shared" si="33"/>
        <v>-28.545520752244222</v>
      </c>
      <c r="W70">
        <f t="shared" si="34"/>
        <v>-145.98790650186871</v>
      </c>
      <c r="Y70" t="str">
        <f t="shared" si="35"/>
        <v>0.558976795579697-0.828339986180909i</v>
      </c>
      <c r="Z70">
        <f t="shared" si="36"/>
        <v>0.9993008509466681</v>
      </c>
      <c r="AA70">
        <f t="shared" si="37"/>
        <v>-6.0748553800330169E-3</v>
      </c>
      <c r="AB70">
        <f t="shared" si="38"/>
        <v>-55.987906501868693</v>
      </c>
      <c r="AE70" t="str">
        <f t="shared" si="39"/>
        <v>0.805137452255607</v>
      </c>
      <c r="AF70" t="str">
        <f>COMPLEX(0,-2*$G70/'Single bit with plots'!$D$13+$G70^2/$F70/'Single bit with plots'!$D$13)</f>
        <v>-0.609879620450152i</v>
      </c>
      <c r="AG70" t="str">
        <f>COMPLEX(0,-'Single bit with plots'!$D$13/$F70)</f>
        <v>-0.576759201620348i</v>
      </c>
      <c r="AH70" t="str">
        <f t="shared" si="40"/>
        <v>0.805137452255607</v>
      </c>
      <c r="AK70" t="str">
        <f t="shared" si="41"/>
        <v>-0.033120418829804i</v>
      </c>
      <c r="AL70" t="str">
        <f t="shared" si="42"/>
        <v>1.61027490451121-1.1866388220705i</v>
      </c>
      <c r="AM70" t="str">
        <f t="shared" si="43"/>
        <v>0.00982279988676544-0.0133295893034201i</v>
      </c>
      <c r="AN70">
        <f t="shared" si="44"/>
        <v>1.6557939141490122E-2</v>
      </c>
      <c r="AO70">
        <f t="shared" si="45"/>
        <v>-35.619874359688389</v>
      </c>
      <c r="AP70">
        <f t="shared" si="46"/>
        <v>-53.612870115498687</v>
      </c>
      <c r="AR70" t="str">
        <f t="shared" si="47"/>
        <v>0.804916711465328+0.593156743412086i</v>
      </c>
      <c r="AS70">
        <f t="shared" si="48"/>
        <v>0.99986290792857668</v>
      </c>
      <c r="AT70">
        <f t="shared" si="49"/>
        <v>-1.1908482324273465E-3</v>
      </c>
      <c r="AU70">
        <f t="shared" si="50"/>
        <v>36.387129884501348</v>
      </c>
      <c r="AW70">
        <f t="shared" si="51"/>
        <v>92.375036386370041</v>
      </c>
    </row>
    <row r="71" spans="3:49" x14ac:dyDescent="0.25">
      <c r="C71">
        <f>C70+('Single bit with plots'!D$16-'Single bit with plots'!D$15)/100</f>
        <v>0.62200000000000044</v>
      </c>
      <c r="D71" s="4">
        <f t="shared" si="26"/>
        <v>3908141261.0657058</v>
      </c>
      <c r="E71" s="1"/>
      <c r="F71" s="1">
        <f>$D71*'Single bit with plots'!B$25*0.000000001</f>
        <v>87.964083579606594</v>
      </c>
      <c r="G71" s="1">
        <f>1/($D71*'Single bit with plots'!C$25*0.000000000001)</f>
        <v>16.648455079304448</v>
      </c>
      <c r="H71" s="1">
        <f>$D71*'Single bit with plots'!D$25*0.000000001</f>
        <v>25.764083579606531</v>
      </c>
      <c r="I71" s="1">
        <f>1/($D71*'Single bit with plots'!E$25*0.000000000001)</f>
        <v>56.841381124320506</v>
      </c>
      <c r="L71" t="str">
        <f t="shared" si="27"/>
        <v>0.546737199730304</v>
      </c>
      <c r="M71" t="str">
        <f>COMPLEX(0,2*$H71/'Single bit with plots'!$D$13-$H71^2/$I71/'Single bit with plots'!$D$13)</f>
        <v>0.797005329790763i</v>
      </c>
      <c r="N71" t="str">
        <f>COMPLEX(0,'Single bit with plots'!$D$13/$I71)</f>
        <v>0.879640835796066i</v>
      </c>
      <c r="O71" t="str">
        <f t="shared" si="28"/>
        <v>0.546737199730304</v>
      </c>
      <c r="R71" t="str">
        <f t="shared" si="29"/>
        <v>-0.082635506005303i</v>
      </c>
      <c r="S71" t="str">
        <f t="shared" si="30"/>
        <v>1.09347439946061+1.67664616558683i</v>
      </c>
      <c r="T71" t="str">
        <f t="shared" si="31"/>
        <v>-0.0345785949907086-0.0225514537102245i</v>
      </c>
      <c r="U71">
        <f t="shared" si="32"/>
        <v>4.1282530154725938E-2</v>
      </c>
      <c r="V71">
        <f t="shared" si="33"/>
        <v>-27.684673863972463</v>
      </c>
      <c r="W71">
        <f t="shared" si="34"/>
        <v>-146.88843006165501</v>
      </c>
      <c r="Y71" t="str">
        <f t="shared" si="35"/>
        <v>0.545805424336054-0.836894372946408i</v>
      </c>
      <c r="Z71">
        <f t="shared" si="36"/>
        <v>0.9991475129849553</v>
      </c>
      <c r="AA71">
        <f t="shared" si="37"/>
        <v>-7.4077660915778882E-3</v>
      </c>
      <c r="AB71">
        <f t="shared" si="38"/>
        <v>-56.888430061655043</v>
      </c>
      <c r="AE71" t="str">
        <f t="shared" si="39"/>
        <v>0.810735763941225</v>
      </c>
      <c r="AF71" t="str">
        <f>COMPLEX(0,-2*$G71/'Single bit with plots'!$D$13+$G71^2/$F71/'Single bit with plots'!$D$13)</f>
        <v>-0.60291906052931i</v>
      </c>
      <c r="AG71" t="str">
        <f>COMPLEX(0,-'Single bit with plots'!$D$13/$F71)</f>
        <v>-0.568413811243205i</v>
      </c>
      <c r="AH71" t="str">
        <f t="shared" si="40"/>
        <v>0.810735763941225</v>
      </c>
      <c r="AK71" t="str">
        <f t="shared" si="41"/>
        <v>-0.034505249286105i</v>
      </c>
      <c r="AL71" t="str">
        <f t="shared" si="42"/>
        <v>1.62147152788245-1.17133287177252i</v>
      </c>
      <c r="AM71" t="str">
        <f t="shared" si="43"/>
        <v>0.0101012765085469-0.0139831576903423i</v>
      </c>
      <c r="AN71">
        <f t="shared" si="44"/>
        <v>1.7250057567877865E-2</v>
      </c>
      <c r="AO71">
        <f t="shared" si="45"/>
        <v>-35.264189024718519</v>
      </c>
      <c r="AP71">
        <f t="shared" si="46"/>
        <v>-54.156075071400764</v>
      </c>
      <c r="AR71" t="str">
        <f t="shared" si="47"/>
        <v>0.810494517770267+0.585492162354241i</v>
      </c>
      <c r="AS71">
        <f t="shared" si="48"/>
        <v>0.99985120668722638</v>
      </c>
      <c r="AT71">
        <f t="shared" si="49"/>
        <v>-1.2924984535818719E-3</v>
      </c>
      <c r="AU71">
        <f t="shared" si="50"/>
        <v>35.843924928599243</v>
      </c>
      <c r="AW71">
        <f t="shared" si="51"/>
        <v>92.732354990254294</v>
      </c>
    </row>
    <row r="72" spans="3:49" x14ac:dyDescent="0.25">
      <c r="C72">
        <f>C71+('Single bit with plots'!D$16-'Single bit with plots'!D$15)/100</f>
        <v>0.63100000000000045</v>
      </c>
      <c r="D72" s="4">
        <f t="shared" si="26"/>
        <v>3964689928.8303218</v>
      </c>
      <c r="E72" s="1"/>
      <c r="F72" s="1">
        <f>$D72*'Single bit with plots'!B$25*0.000000001</f>
        <v>89.236875785742356</v>
      </c>
      <c r="G72" s="1">
        <f>1/($D72*'Single bit with plots'!C$25*0.000000000001)</f>
        <v>16.410996924449076</v>
      </c>
      <c r="H72" s="1">
        <f>$D72*'Single bit with plots'!D$25*0.000000001</f>
        <v>26.136875785742312</v>
      </c>
      <c r="I72" s="1">
        <f>1/($D72*'Single bit with plots'!E$25*0.000000000001)</f>
        <v>56.030648271517215</v>
      </c>
      <c r="L72" t="str">
        <f t="shared" si="27"/>
        <v>0.533525372416067</v>
      </c>
      <c r="M72" t="str">
        <f>COMPLEX(0,2*$H72/'Single bit with plots'!$D$13-$H72^2/$I72/'Single bit with plots'!$D$13)</f>
        <v>0.80163124346246i</v>
      </c>
      <c r="N72" t="str">
        <f>COMPLEX(0,'Single bit with plots'!$D$13/$I72)</f>
        <v>0.892368757857423i</v>
      </c>
      <c r="O72" t="str">
        <f t="shared" si="28"/>
        <v>0.533525372416067</v>
      </c>
      <c r="R72" t="str">
        <f t="shared" si="29"/>
        <v>-0.090737514394963i</v>
      </c>
      <c r="S72" t="str">
        <f t="shared" si="30"/>
        <v>1.06705074483213+1.69400000131988i</v>
      </c>
      <c r="T72" t="str">
        <f t="shared" si="31"/>
        <v>-0.038348403931063-0.024155662896034i</v>
      </c>
      <c r="U72">
        <f t="shared" si="32"/>
        <v>4.5322137350381014E-2</v>
      </c>
      <c r="V72">
        <f t="shared" si="33"/>
        <v>-26.873792347934252</v>
      </c>
      <c r="W72">
        <f t="shared" si="34"/>
        <v>-147.79317061222199</v>
      </c>
      <c r="Y72" t="str">
        <f t="shared" si="35"/>
        <v>0.532429460011193-0.845260181233085i</v>
      </c>
      <c r="Z72">
        <f t="shared" si="36"/>
        <v>0.99897242397675734</v>
      </c>
      <c r="AA72">
        <f t="shared" si="37"/>
        <v>-8.930000846164958E-3</v>
      </c>
      <c r="AB72">
        <f t="shared" si="38"/>
        <v>-57.793170612222035</v>
      </c>
      <c r="AE72" t="str">
        <f t="shared" si="39"/>
        <v>0.816096240708249</v>
      </c>
      <c r="AF72" t="str">
        <f>COMPLEX(0,-2*$G72/'Single bit with plots'!$D$13+$G72^2/$F72/'Single bit with plots'!$D$13)</f>
        <v>-0.596078996415332i</v>
      </c>
      <c r="AG72" t="str">
        <f>COMPLEX(0,-'Single bit with plots'!$D$13/$F72)</f>
        <v>-0.560306482715172i</v>
      </c>
      <c r="AH72" t="str">
        <f t="shared" si="40"/>
        <v>0.816096240708249</v>
      </c>
      <c r="AK72" t="str">
        <f t="shared" si="41"/>
        <v>-0.03577251370016i</v>
      </c>
      <c r="AL72" t="str">
        <f t="shared" si="42"/>
        <v>1.6321924814165-1.1563854791305i</v>
      </c>
      <c r="AM72" t="str">
        <f t="shared" si="43"/>
        <v>0.0103383964077101-0.0145922386532005i</v>
      </c>
      <c r="AN72">
        <f t="shared" si="44"/>
        <v>1.7883396466972144E-2</v>
      </c>
      <c r="AO72">
        <f t="shared" si="45"/>
        <v>-34.950999904559751</v>
      </c>
      <c r="AP72">
        <f t="shared" si="46"/>
        <v>-54.682963295252002</v>
      </c>
      <c r="AR72" t="str">
        <f t="shared" si="47"/>
        <v>0.815835240179681+0.578007824351684i</v>
      </c>
      <c r="AS72">
        <f t="shared" si="48"/>
        <v>0.99984007927808383</v>
      </c>
      <c r="AT72">
        <f t="shared" si="49"/>
        <v>-1.3891648224850608E-3</v>
      </c>
      <c r="AU72">
        <f t="shared" si="50"/>
        <v>35.317036704748155</v>
      </c>
      <c r="AW72">
        <f t="shared" si="51"/>
        <v>93.11020731697019</v>
      </c>
    </row>
    <row r="73" spans="3:49" x14ac:dyDescent="0.25">
      <c r="C73">
        <f>C72+('Single bit with plots'!D$16-'Single bit with plots'!D$15)/100</f>
        <v>0.64000000000000046</v>
      </c>
      <c r="D73" s="4">
        <f t="shared" si="26"/>
        <v>4021238596.5949383</v>
      </c>
      <c r="E73" s="1"/>
      <c r="F73" s="1">
        <f>$D73*'Single bit with plots'!B$25*0.000000001</f>
        <v>90.509667991878146</v>
      </c>
      <c r="G73" s="1">
        <f>1/($D73*'Single bit with plots'!C$25*0.000000000001)</f>
        <v>16.180217280199013</v>
      </c>
      <c r="H73" s="1">
        <f>$D73*'Single bit with plots'!D$25*0.000000001</f>
        <v>26.5096679918781</v>
      </c>
      <c r="I73" s="1">
        <f>1/($D73*'Single bit with plots'!E$25*0.000000000001)</f>
        <v>55.242717280199003</v>
      </c>
      <c r="L73" t="str">
        <f t="shared" si="27"/>
        <v>0.520123750296039</v>
      </c>
      <c r="M73" t="str">
        <f>COMPLEX(0,2*$H73/'Single bit with plots'!$D$13-$H73^2/$I73/'Single bit with plots'!$D$13)</f>
        <v>0.805959518538332i</v>
      </c>
      <c r="N73" t="str">
        <f>COMPLEX(0,'Single bit with plots'!$D$13/$I73)</f>
        <v>0.905096679918781i</v>
      </c>
      <c r="O73" t="str">
        <f t="shared" si="28"/>
        <v>0.520123750296039</v>
      </c>
      <c r="R73" t="str">
        <f t="shared" si="29"/>
        <v>-0.0991371613804489i</v>
      </c>
      <c r="S73" t="str">
        <f t="shared" si="30"/>
        <v>1.04024750059208+1.71105619845711i</v>
      </c>
      <c r="T73" t="str">
        <f t="shared" si="31"/>
        <v>-0.0423033723640111-0.0257186043380455i</v>
      </c>
      <c r="U73">
        <f t="shared" si="32"/>
        <v>4.9507796582610203E-2</v>
      </c>
      <c r="V73">
        <f t="shared" si="33"/>
        <v>-26.106528043076736</v>
      </c>
      <c r="W73">
        <f t="shared" si="34"/>
        <v>-148.70222418982721</v>
      </c>
      <c r="Y73" t="str">
        <f t="shared" si="35"/>
        <v>0.51884891558167-0.853431181102062i</v>
      </c>
      <c r="Z73">
        <f t="shared" si="36"/>
        <v>0.99877373717851403</v>
      </c>
      <c r="AA73">
        <f t="shared" si="37"/>
        <v>-1.0657719453592011E-2</v>
      </c>
      <c r="AB73">
        <f t="shared" si="38"/>
        <v>-58.70222418982727</v>
      </c>
      <c r="AE73" t="str">
        <f t="shared" si="39"/>
        <v>0.821232166251555</v>
      </c>
      <c r="AF73" t="str">
        <f>COMPLEX(0,-2*$G73/'Single bit with plots'!$D$13+$G73^2/$F73/'Single bit with plots'!$D$13)</f>
        <v>-0.589358643352754i</v>
      </c>
      <c r="AG73" t="str">
        <f>COMPLEX(0,-'Single bit with plots'!$D$13/$F73)</f>
        <v>-0.55242717280199i</v>
      </c>
      <c r="AH73" t="str">
        <f t="shared" si="40"/>
        <v>0.821232166251555</v>
      </c>
      <c r="AK73" t="str">
        <f t="shared" si="41"/>
        <v>-0.036931470550764i</v>
      </c>
      <c r="AL73" t="str">
        <f t="shared" si="42"/>
        <v>1.64246433250311-1.14178581615474i</v>
      </c>
      <c r="AM73" t="str">
        <f t="shared" si="43"/>
        <v>0.0105383639042138-0.0151594866486444i</v>
      </c>
      <c r="AN73">
        <f t="shared" si="44"/>
        <v>1.8462587825872737E-2</v>
      </c>
      <c r="AO73">
        <f t="shared" si="45"/>
        <v>-34.674148515033949</v>
      </c>
      <c r="AP73">
        <f t="shared" si="46"/>
        <v>-55.194275954641064</v>
      </c>
      <c r="AR73" t="str">
        <f t="shared" si="47"/>
        <v>0.820952235184192+0.57069830943928i</v>
      </c>
      <c r="AS73">
        <f t="shared" si="48"/>
        <v>0.99982955189910905</v>
      </c>
      <c r="AT73">
        <f t="shared" si="49"/>
        <v>-1.4806195813394283E-3</v>
      </c>
      <c r="AU73">
        <f t="shared" si="50"/>
        <v>34.805724045358843</v>
      </c>
      <c r="AW73">
        <f t="shared" si="51"/>
        <v>93.50794823518612</v>
      </c>
    </row>
    <row r="74" spans="3:49" x14ac:dyDescent="0.25">
      <c r="C74">
        <f>C73+('Single bit with plots'!D$16-'Single bit with plots'!D$15)/100</f>
        <v>0.64900000000000047</v>
      </c>
      <c r="D74" s="4">
        <f t="shared" si="26"/>
        <v>4077787264.3595543</v>
      </c>
      <c r="E74" s="1"/>
      <c r="F74" s="1">
        <f>$D74*'Single bit with plots'!B$25*0.000000001</f>
        <v>91.782460198013936</v>
      </c>
      <c r="G74" s="1">
        <f>1/($D74*'Single bit with plots'!C$25*0.000000000001)</f>
        <v>15.955838304048331</v>
      </c>
      <c r="H74" s="1">
        <f>$D74*'Single bit with plots'!D$25*0.000000001</f>
        <v>26.882460198013884</v>
      </c>
      <c r="I74" s="1">
        <f>1/($D74*'Single bit with plots'!E$25*0.000000000001)</f>
        <v>54.476639536713961</v>
      </c>
      <c r="L74" t="str">
        <f t="shared" si="27"/>
        <v>0.50653233337022</v>
      </c>
      <c r="M74" t="str">
        <f>COMPLEX(0,2*$H74/'Single bit with plots'!$D$13-$H74^2/$I74/'Single bit with plots'!$D$13)</f>
        <v>0.809985909776918i</v>
      </c>
      <c r="N74" t="str">
        <f>COMPLEX(0,'Single bit with plots'!$D$13/$I74)</f>
        <v>0.917824601980139i</v>
      </c>
      <c r="O74" t="str">
        <f t="shared" si="28"/>
        <v>0.50653233337022</v>
      </c>
      <c r="R74" t="str">
        <f t="shared" si="29"/>
        <v>-0.107838692203221i</v>
      </c>
      <c r="S74" t="str">
        <f t="shared" si="30"/>
        <v>1.01306466674044+1.72781051175706i</v>
      </c>
      <c r="T74" t="str">
        <f t="shared" si="31"/>
        <v>-0.0464461737210268-0.0272327186238791i</v>
      </c>
      <c r="U74">
        <f t="shared" si="32"/>
        <v>5.384113684694234E-2</v>
      </c>
      <c r="V74">
        <f t="shared" si="33"/>
        <v>-25.377715572583032</v>
      </c>
      <c r="W74">
        <f t="shared" si="34"/>
        <v>-149.61568582986041</v>
      </c>
      <c r="Y74" t="str">
        <f t="shared" si="35"/>
        <v>0.50506396298945-0.861400908562568i</v>
      </c>
      <c r="Z74">
        <f t="shared" si="36"/>
        <v>0.9985495140367483</v>
      </c>
      <c r="AA74">
        <f t="shared" si="37"/>
        <v>-1.2607907006532146E-2</v>
      </c>
      <c r="AB74">
        <f t="shared" si="38"/>
        <v>-59.615685829860368</v>
      </c>
      <c r="AE74" t="str">
        <f t="shared" si="39"/>
        <v>0.826155909640853</v>
      </c>
      <c r="AF74" t="str">
        <f>COMPLEX(0,-2*$G74/'Single bit with plots'!$D$13+$G74^2/$F74/'Single bit with plots'!$D$13)</f>
        <v>-0.582756968244235i</v>
      </c>
      <c r="AG74" t="str">
        <f>COMPLEX(0,-'Single bit with plots'!$D$13/$F74)</f>
        <v>-0.544766395367139i</v>
      </c>
      <c r="AH74" t="str">
        <f t="shared" si="40"/>
        <v>0.826155909640853</v>
      </c>
      <c r="AK74" t="str">
        <f t="shared" si="41"/>
        <v>-0.037990572877096i</v>
      </c>
      <c r="AL74" t="str">
        <f t="shared" si="42"/>
        <v>1.65231181928171-1.12752336361137i</v>
      </c>
      <c r="AM74" t="str">
        <f t="shared" si="43"/>
        <v>0.0107049520584667-0.0156874078018175i</v>
      </c>
      <c r="AN74">
        <f t="shared" si="44"/>
        <v>1.8991860417415535E-2</v>
      </c>
      <c r="AO74">
        <f t="shared" si="45"/>
        <v>-34.428649805372842</v>
      </c>
      <c r="AP74">
        <f t="shared" si="46"/>
        <v>-55.690708972339358</v>
      </c>
      <c r="AR74" t="str">
        <f t="shared" si="47"/>
        <v>0.825857922836181+0.563558338175023i</v>
      </c>
      <c r="AS74">
        <f t="shared" si="48"/>
        <v>0.99981963835378085</v>
      </c>
      <c r="AT74">
        <f t="shared" si="49"/>
        <v>-1.5667426483885164E-3</v>
      </c>
      <c r="AU74">
        <f t="shared" si="50"/>
        <v>34.3092910276605</v>
      </c>
      <c r="AW74">
        <f t="shared" si="51"/>
        <v>93.924976857520875</v>
      </c>
    </row>
    <row r="75" spans="3:49" x14ac:dyDescent="0.25">
      <c r="C75">
        <f>C74+('Single bit with plots'!D$16-'Single bit with plots'!D$15)/100</f>
        <v>0.65800000000000047</v>
      </c>
      <c r="D75" s="4">
        <f t="shared" si="26"/>
        <v>4134335932.1241708</v>
      </c>
      <c r="E75" s="1"/>
      <c r="F75" s="1">
        <f>$D75*'Single bit with plots'!B$25*0.000000001</f>
        <v>93.055252404149726</v>
      </c>
      <c r="G75" s="1">
        <f>1/($D75*'Single bit with plots'!C$25*0.000000000001)</f>
        <v>15.737597354600863</v>
      </c>
      <c r="H75" s="1">
        <f>$D75*'Single bit with plots'!D$25*0.000000001</f>
        <v>27.255252404149672</v>
      </c>
      <c r="I75" s="1">
        <f>1/($D75*'Single bit with plots'!E$25*0.000000000001)</f>
        <v>53.731518327245226</v>
      </c>
      <c r="L75" t="str">
        <f t="shared" si="27"/>
        <v>0.492751121638609</v>
      </c>
      <c r="M75" t="str">
        <f>COMPLEX(0,2*$H75/'Single bit with plots'!$D$13-$H75^2/$I75/'Single bit with plots'!$D$13)</f>
        <v>0.813706171936756i</v>
      </c>
      <c r="N75" t="str">
        <f>COMPLEX(0,'Single bit with plots'!$D$13/$I75)</f>
        <v>0.930552524041497i</v>
      </c>
      <c r="O75" t="str">
        <f t="shared" si="28"/>
        <v>0.492751121638609</v>
      </c>
      <c r="R75" t="str">
        <f t="shared" si="29"/>
        <v>-0.116846352104741i</v>
      </c>
      <c r="S75" t="str">
        <f t="shared" si="30"/>
        <v>0.985502243277218+1.74425869597825i</v>
      </c>
      <c r="T75" t="str">
        <f t="shared" si="31"/>
        <v>-0.0507792432971847-0.0286901583444473i</v>
      </c>
      <c r="U75">
        <f t="shared" si="32"/>
        <v>5.8323723609386743E-2</v>
      </c>
      <c r="V75">
        <f t="shared" si="33"/>
        <v>-24.683095135713149</v>
      </c>
      <c r="W75">
        <f t="shared" si="34"/>
        <v>-150.53364933028382</v>
      </c>
      <c r="Y75" t="str">
        <f t="shared" si="35"/>
        <v>0.491074951466682-0.86916266331817i</v>
      </c>
      <c r="Z75">
        <f t="shared" si="36"/>
        <v>0.99829772275826545</v>
      </c>
      <c r="AA75">
        <f t="shared" si="37"/>
        <v>-1.479839131401546E-2</v>
      </c>
      <c r="AB75">
        <f t="shared" si="38"/>
        <v>-60.533649330283829</v>
      </c>
      <c r="AE75" t="str">
        <f t="shared" si="39"/>
        <v>0.830878999862892</v>
      </c>
      <c r="AF75" t="str">
        <f>COMPLEX(0,-2*$G75/'Single bit with plots'!$D$13+$G75^2/$F75/'Single bit with plots'!$D$13)</f>
        <v>-0.57627273009673i</v>
      </c>
      <c r="AG75" t="str">
        <f>COMPLEX(0,-'Single bit with plots'!$D$13/$F75)</f>
        <v>-0.537315183272452i</v>
      </c>
      <c r="AH75" t="str">
        <f t="shared" si="40"/>
        <v>0.830878999862892</v>
      </c>
      <c r="AK75" t="str">
        <f t="shared" si="41"/>
        <v>-0.038957546824278i</v>
      </c>
      <c r="AL75" t="str">
        <f t="shared" si="42"/>
        <v>1.66175799972578-1.11358791336918i</v>
      </c>
      <c r="AM75" t="str">
        <f t="shared" si="43"/>
        <v>0.0108415497903501-0.0161783653335747i</v>
      </c>
      <c r="AN75">
        <f t="shared" si="44"/>
        <v>1.9475079119820077E-2</v>
      </c>
      <c r="AO75">
        <f t="shared" si="45"/>
        <v>-34.210415385578855</v>
      </c>
      <c r="AP75">
        <f t="shared" si="46"/>
        <v>-56.172916496676599</v>
      </c>
      <c r="AR75" t="str">
        <f t="shared" si="47"/>
        <v>0.830563865150382+0.55658277659279i</v>
      </c>
      <c r="AS75">
        <f t="shared" si="48"/>
        <v>0.99981034266168778</v>
      </c>
      <c r="AT75">
        <f t="shared" si="49"/>
        <v>-1.6474989447003139E-3</v>
      </c>
      <c r="AU75">
        <f t="shared" si="50"/>
        <v>33.827083503323557</v>
      </c>
      <c r="AW75">
        <f t="shared" si="51"/>
        <v>94.360732833607386</v>
      </c>
    </row>
    <row r="76" spans="3:49" x14ac:dyDescent="0.25">
      <c r="C76">
        <f>C75+('Single bit with plots'!D$16-'Single bit with plots'!D$15)/100</f>
        <v>0.66700000000000048</v>
      </c>
      <c r="D76" s="4">
        <f t="shared" si="26"/>
        <v>4190884599.8887873</v>
      </c>
      <c r="E76" s="1"/>
      <c r="F76" s="1">
        <f>$D76*'Single bit with plots'!B$25*0.000000001</f>
        <v>94.328044610285517</v>
      </c>
      <c r="G76" s="1">
        <f>1/($D76*'Single bit with plots'!C$25*0.000000000001)</f>
        <v>15.525245966008047</v>
      </c>
      <c r="H76" s="1">
        <f>$D76*'Single bit with plots'!D$25*0.000000001</f>
        <v>27.628044610285457</v>
      </c>
      <c r="I76" s="1">
        <f>1/($D76*'Single bit with plots'!E$25*0.000000000001)</f>
        <v>53.006505336322881</v>
      </c>
      <c r="L76" t="str">
        <f t="shared" si="27"/>
        <v>0.478780115101207</v>
      </c>
      <c r="M76" t="str">
        <f>COMPLEX(0,2*$H76/'Single bit with plots'!$D$13-$H76^2/$I76/'Single bit with plots'!$D$13)</f>
        <v>0.817116059776384i</v>
      </c>
      <c r="N76" t="str">
        <f>COMPLEX(0,'Single bit with plots'!$D$13/$I76)</f>
        <v>0.943280446102855i</v>
      </c>
      <c r="O76" t="str">
        <f t="shared" si="28"/>
        <v>0.478780115101207</v>
      </c>
      <c r="R76" t="str">
        <f t="shared" si="29"/>
        <v>-0.126164386326471i</v>
      </c>
      <c r="S76" t="str">
        <f t="shared" si="30"/>
        <v>0.957560230202414+1.76039650587924i</v>
      </c>
      <c r="T76" t="str">
        <f t="shared" si="31"/>
        <v>-0.0553047584989704-0.0300827893617711i</v>
      </c>
      <c r="U76">
        <f t="shared" si="32"/>
        <v>6.2957053047407868E-2</v>
      </c>
      <c r="V76">
        <f t="shared" si="33"/>
        <v>-24.019112180706273</v>
      </c>
      <c r="W76">
        <f t="shared" si="34"/>
        <v>-151.45620700196244</v>
      </c>
      <c r="Y76" t="str">
        <f t="shared" si="35"/>
        <v>0.476882426771799-0.876709507481142i</v>
      </c>
      <c r="Z76">
        <f t="shared" si="36"/>
        <v>0.99801623707812825</v>
      </c>
      <c r="AA76">
        <f t="shared" si="37"/>
        <v>-1.7247859301276394E-2</v>
      </c>
      <c r="AB76">
        <f t="shared" si="38"/>
        <v>-61.45620700196244</v>
      </c>
      <c r="AE76" t="str">
        <f t="shared" si="39"/>
        <v>0.835412193371014</v>
      </c>
      <c r="AF76" t="str">
        <f>COMPLEX(0,-2*$G76/'Single bit with plots'!$D$13+$G76^2/$F76/'Single bit with plots'!$D$13)</f>
        <v>-0.569904515021906i</v>
      </c>
      <c r="AG76" t="str">
        <f>COMPLEX(0,-'Single bit with plots'!$D$13/$F76)</f>
        <v>-0.530065053363229i</v>
      </c>
      <c r="AH76" t="str">
        <f t="shared" si="40"/>
        <v>0.835412193371014</v>
      </c>
      <c r="AK76" t="str">
        <f t="shared" si="41"/>
        <v>-0.039839461658677i</v>
      </c>
      <c r="AL76" t="str">
        <f t="shared" si="42"/>
        <v>1.67082438674203-1.09996956838513i</v>
      </c>
      <c r="AM76" t="str">
        <f t="shared" si="43"/>
        <v>0.0109512034711599-0.0166345854918975i</v>
      </c>
      <c r="AN76">
        <f t="shared" si="44"/>
        <v>1.9915779973528312E-2</v>
      </c>
      <c r="AO76">
        <f t="shared" si="45"/>
        <v>-34.016053607773266</v>
      </c>
      <c r="AP76">
        <f t="shared" si="46"/>
        <v>-56.641514052358644</v>
      </c>
      <c r="AR76" t="str">
        <f t="shared" si="47"/>
        <v>0.835080836905559+0.549766639167163i</v>
      </c>
      <c r="AS76">
        <f t="shared" si="48"/>
        <v>0.99980166118488045</v>
      </c>
      <c r="AT76">
        <f t="shared" si="49"/>
        <v>-1.7229199256698965E-3</v>
      </c>
      <c r="AU76">
        <f t="shared" si="50"/>
        <v>33.35848594764154</v>
      </c>
      <c r="AW76">
        <f t="shared" si="51"/>
        <v>94.81469294960398</v>
      </c>
    </row>
    <row r="77" spans="3:49" x14ac:dyDescent="0.25">
      <c r="C77">
        <f>C76+('Single bit with plots'!D$16-'Single bit with plots'!D$15)/100</f>
        <v>0.67600000000000049</v>
      </c>
      <c r="D77" s="4">
        <f t="shared" ref="D77:D108" si="52">C77*2*PI()*1000000000</f>
        <v>4247433267.6534033</v>
      </c>
      <c r="E77" s="1"/>
      <c r="F77" s="1">
        <f>$D77*'Single bit with plots'!B$25*0.000000001</f>
        <v>95.600836816421307</v>
      </c>
      <c r="G77" s="1">
        <f>1/($D77*'Single bit with plots'!C$25*0.000000000001)</f>
        <v>15.318548904330427</v>
      </c>
      <c r="H77" s="1">
        <f>$D77*'Single bit with plots'!D$25*0.000000001</f>
        <v>28.000836816421241</v>
      </c>
      <c r="I77" s="1">
        <f>1/($D77*'Single bit with plots'!E$25*0.000000000001)</f>
        <v>52.300797425040464</v>
      </c>
      <c r="L77" t="str">
        <f t="shared" ref="L77:L113" si="53">COMPLEX(1-$H77/$I77,0)</f>
        <v>0.464619313758014</v>
      </c>
      <c r="M77" t="str">
        <f>COMPLEX(0,2*$H77/'Single bit with plots'!$D$13-$H77^2/$I77/'Single bit with plots'!$D$13)</f>
        <v>0.82021132805434i</v>
      </c>
      <c r="N77" t="str">
        <f>COMPLEX(0,'Single bit with plots'!$D$13/$I77)</f>
        <v>0.956008368164213i</v>
      </c>
      <c r="O77" t="str">
        <f t="shared" ref="O77:O113" si="54">L77</f>
        <v>0.464619313758014</v>
      </c>
      <c r="R77" t="str">
        <f t="shared" ref="R77:R113" si="55">IMSUB(IMSUM(L77,M77),IMSUM(N77,O77))</f>
        <v>-0.135797040109873i</v>
      </c>
      <c r="S77" t="str">
        <f t="shared" ref="S77:S113" si="56">IMSUM(IMSUM(L77,M77),IMSUM(N77,O77))</f>
        <v>0.929238627516028+1.77621969621855i</v>
      </c>
      <c r="T77" t="str">
        <f t="shared" ref="T77:T108" si="57">IMDIV(R77,S77)</f>
        <v>-0.0600246182958059-0.0314021931189672i</v>
      </c>
      <c r="U77">
        <f t="shared" ref="U77:U108" si="58">(IMREAL(T77)^2+IMAGINARY(T77)^2)^0.5</f>
        <v>6.7742545968084988E-2</v>
      </c>
      <c r="V77">
        <f t="shared" ref="V77:V108" si="59">20*LOG(U77)</f>
        <v>-23.382769705905599</v>
      </c>
      <c r="W77">
        <f t="shared" ref="W77:W113" si="60">IMARGUMENT(T77)*180/PI()</f>
        <v>-152.38344940567504</v>
      </c>
      <c r="Y77" t="str">
        <f t="shared" ref="Y77:Y113" si="61">IMDIV(2,S77)</f>
        <v>0.462487151318758-0.88403426536013i</v>
      </c>
      <c r="Z77">
        <f t="shared" ref="Z77:Z108" si="62">(IMREAL(Y77)^2+IMAGINARY(Y77)^2)^0.5</f>
        <v>0.99770283524993775</v>
      </c>
      <c r="AA77">
        <f t="shared" ref="AA77:AA108" si="63">20*LOG(Z77)</f>
        <v>-1.9975872228698999E-2</v>
      </c>
      <c r="AB77">
        <f t="shared" ref="AB77:AB113" si="64">IMARGUMENT(Y77)*180/PI()</f>
        <v>-62.383449405675051</v>
      </c>
      <c r="AE77" t="str">
        <f t="shared" ref="AE77:AE113" si="65">COMPLEX(1-$G77/$F77,0)</f>
        <v>0.839765535381808</v>
      </c>
      <c r="AF77" t="str">
        <f>COMPLEX(0,-2*$G77/'Single bit with plots'!$D$13+$G77^2/$F77/'Single bit with plots'!$D$13)</f>
        <v>-0.563650766524957i</v>
      </c>
      <c r="AG77" t="str">
        <f>COMPLEX(0,-'Single bit with plots'!$D$13/$F77)</f>
        <v>-0.523007974250405i</v>
      </c>
      <c r="AH77" t="str">
        <f t="shared" ref="AH77:AH113" si="66">AE77</f>
        <v>0.839765535381808</v>
      </c>
      <c r="AK77" t="str">
        <f t="shared" ref="AK77:AK113" si="67">IMSUB(IMSUM(AE77,AF77),IMSUM(AG77,AH77))</f>
        <v>-0.040642792274552i</v>
      </c>
      <c r="AL77" t="str">
        <f t="shared" ref="AL77:AL113" si="68">IMSUM(IMSUM(AE77,AF77),IMSUM(AG77,AH77))</f>
        <v>1.67953107076362-1.08665874077536i</v>
      </c>
      <c r="AM77" t="str">
        <f t="shared" ref="AM77:AM108" si="69">IMDIV(AK77,AL77)</f>
        <v>0.0110366536816412-0.0170581637822634i</v>
      </c>
      <c r="AN77">
        <f t="shared" ref="AN77:AN108" si="70">(IMREAL(AM77)^2+IMAGINARY(AM77)^2)^0.5</f>
        <v>2.0317201483250766E-2</v>
      </c>
      <c r="AO77">
        <f t="shared" ref="AO77:AO108" si="71">20*LOG(AN77)</f>
        <v>-33.842722250677596</v>
      </c>
      <c r="AP77">
        <f t="shared" ref="AP77:AP113" si="72">IMARGUMENT(AM77)*180/PI()</f>
        <v>-57.097081405866838</v>
      </c>
      <c r="AR77" t="str">
        <f t="shared" ref="AR77:AR113" si="73">IMDIV(2,AL77)</f>
        <v>0.839418889678214+0.543105090176184i</v>
      </c>
      <c r="AS77">
        <f t="shared" ref="AS77:AS108" si="74">(IMREAL(AR77)^2+IMAGINARY(AR77)^2)^0.5</f>
        <v>0.99979358435823473</v>
      </c>
      <c r="AT77">
        <f t="shared" ref="AT77:AT108" si="75">20*LOG(AS77)</f>
        <v>-1.7930885510727163E-3</v>
      </c>
      <c r="AU77">
        <f t="shared" ref="AU77:AU113" si="76">IMARGUMENT(AR77)*180/PI()</f>
        <v>32.902918594133311</v>
      </c>
      <c r="AW77">
        <f t="shared" ref="AW77:AW113" si="77">AU77-AB77</f>
        <v>95.286367999808363</v>
      </c>
    </row>
    <row r="78" spans="3:49" x14ac:dyDescent="0.25">
      <c r="C78">
        <f>C77+('Single bit with plots'!D$16-'Single bit with plots'!D$15)/100</f>
        <v>0.6850000000000005</v>
      </c>
      <c r="D78" s="4">
        <f t="shared" si="52"/>
        <v>4303981935.4180193</v>
      </c>
      <c r="E78" s="1"/>
      <c r="F78" s="1">
        <f>$D78*'Single bit with plots'!B$25*0.000000001</f>
        <v>96.873629022557068</v>
      </c>
      <c r="G78" s="1">
        <f>1/($D78*'Single bit with plots'!C$25*0.000000000001)</f>
        <v>15.117283298288131</v>
      </c>
      <c r="H78" s="1">
        <f>$D78*'Single bit with plots'!D$25*0.000000001</f>
        <v>28.373629022557022</v>
      </c>
      <c r="I78" s="1">
        <f>1/($D78*'Single bit with plots'!E$25*0.000000000001)</f>
        <v>51.613633663251626</v>
      </c>
      <c r="L78" t="str">
        <f t="shared" si="53"/>
        <v>0.450268717609031</v>
      </c>
      <c r="M78" t="str">
        <f>COMPLEX(0,2*$H78/'Single bit with plots'!$D$13-$H78^2/$I78/'Single bit with plots'!$D$13)</f>
        <v>0.822987731529163i</v>
      </c>
      <c r="N78" t="str">
        <f>COMPLEX(0,'Single bit with plots'!$D$13/$I78)</f>
        <v>0.96873629022557i</v>
      </c>
      <c r="O78" t="str">
        <f t="shared" si="54"/>
        <v>0.450268717609031</v>
      </c>
      <c r="R78" t="str">
        <f t="shared" si="55"/>
        <v>-0.145748558696407i</v>
      </c>
      <c r="S78" t="str">
        <f t="shared" si="56"/>
        <v>0.900537435218062+1.79172402175473i</v>
      </c>
      <c r="T78" t="str">
        <f t="shared" si="57"/>
        <v>-0.0649404218988108-0.032639670099115i</v>
      </c>
      <c r="U78">
        <f t="shared" si="58"/>
        <v>7.2681541402027289E-2</v>
      </c>
      <c r="V78">
        <f t="shared" si="59"/>
        <v>-22.771517418337751</v>
      </c>
      <c r="W78">
        <f t="shared" si="60"/>
        <v>-153.31546507566151</v>
      </c>
      <c r="Y78" t="str">
        <f t="shared" si="61"/>
        <v>0.447890125172396-0.891129524430923i</v>
      </c>
      <c r="Z78">
        <f t="shared" si="62"/>
        <v>0.99735519928430083</v>
      </c>
      <c r="AA78">
        <f t="shared" si="63"/>
        <v>-2.300287957388588E-2</v>
      </c>
      <c r="AB78">
        <f t="shared" si="64"/>
        <v>-63.3154650756615</v>
      </c>
      <c r="AE78" t="str">
        <f t="shared" si="65"/>
        <v>0.843948415571713</v>
      </c>
      <c r="AF78" t="str">
        <f>COMPLEX(0,-2*$G78/'Single bit with plots'!$D$13+$G78^2/$F78/'Single bit with plots'!$D$13)</f>
        <v>-0.557509811712542i</v>
      </c>
      <c r="AG78" t="str">
        <f>COMPLEX(0,-'Single bit with plots'!$D$13/$F78)</f>
        <v>-0.516136336632516i</v>
      </c>
      <c r="AH78" t="str">
        <f t="shared" si="66"/>
        <v>0.843948415571713</v>
      </c>
      <c r="AK78" t="str">
        <f t="shared" si="67"/>
        <v>-0.041373475080026i</v>
      </c>
      <c r="AL78" t="str">
        <f t="shared" si="68"/>
        <v>1.68789683114343-1.07364614834506i</v>
      </c>
      <c r="AM78" t="str">
        <f t="shared" si="69"/>
        <v>0.0111003677371386-0.0174510713394013i</v>
      </c>
      <c r="AN78">
        <f t="shared" si="70"/>
        <v>2.0682312607457152E-2</v>
      </c>
      <c r="AO78">
        <f t="shared" si="71"/>
        <v>-33.688018038347053</v>
      </c>
      <c r="AP78">
        <f t="shared" si="72"/>
        <v>-57.540165175465638</v>
      </c>
      <c r="AR78" t="str">
        <f t="shared" si="73"/>
        <v>0.843587409839121+0.536593443778552i</v>
      </c>
      <c r="AS78">
        <f t="shared" si="74"/>
        <v>0.99978609809558916</v>
      </c>
      <c r="AT78">
        <f t="shared" si="75"/>
        <v>-1.858127070629509E-3</v>
      </c>
      <c r="AU78">
        <f t="shared" si="76"/>
        <v>32.459834824534468</v>
      </c>
      <c r="AW78">
        <f t="shared" si="77"/>
        <v>95.775299900195961</v>
      </c>
    </row>
    <row r="79" spans="3:49" x14ac:dyDescent="0.25">
      <c r="C79">
        <f>C78+('Single bit with plots'!D$16-'Single bit with plots'!D$15)/100</f>
        <v>0.69400000000000051</v>
      </c>
      <c r="D79" s="4">
        <f t="shared" si="52"/>
        <v>4360530603.1826363</v>
      </c>
      <c r="E79" s="1"/>
      <c r="F79" s="1">
        <f>$D79*'Single bit with plots'!B$25*0.000000001</f>
        <v>98.146421228692873</v>
      </c>
      <c r="G79" s="1">
        <f>1/($D79*'Single bit with plots'!C$25*0.000000000001)</f>
        <v>14.921237837647507</v>
      </c>
      <c r="H79" s="1">
        <f>$D79*'Single bit with plots'!D$25*0.000000001</f>
        <v>28.746421228692817</v>
      </c>
      <c r="I79" s="1">
        <f>1/($D79*'Single bit with plots'!E$25*0.000000000001)</f>
        <v>50.944292592690708</v>
      </c>
      <c r="L79" t="str">
        <f t="shared" si="53"/>
        <v>0.435728326654255</v>
      </c>
      <c r="M79" t="str">
        <f>COMPLEX(0,2*$H79/'Single bit with plots'!$D$13-$H79^2/$I79/'Single bit with plots'!$D$13)</f>
        <v>0.82544102495939i</v>
      </c>
      <c r="N79" t="str">
        <f>COMPLEX(0,'Single bit with plots'!$D$13/$I79)</f>
        <v>0.981464212286929i</v>
      </c>
      <c r="O79" t="str">
        <f t="shared" si="54"/>
        <v>0.435728326654255</v>
      </c>
      <c r="R79" t="str">
        <f t="shared" si="55"/>
        <v>-0.156023187327539i</v>
      </c>
      <c r="S79" t="str">
        <f t="shared" si="56"/>
        <v>0.87145665330851+1.80690523724632i</v>
      </c>
      <c r="T79" t="str">
        <f t="shared" si="57"/>
        <v>-0.0700534466998875-0.0337862445442056i</v>
      </c>
      <c r="U79">
        <f t="shared" si="58"/>
        <v>7.7775289873679293E-2</v>
      </c>
      <c r="V79">
        <f t="shared" si="59"/>
        <v>-22.18316723143635</v>
      </c>
      <c r="W79">
        <f t="shared" si="60"/>
        <v>-154.25234022961018</v>
      </c>
      <c r="Y79" t="str">
        <f t="shared" si="61"/>
        <v>0.433092607873447-0.897987637604461i</v>
      </c>
      <c r="Z79">
        <f t="shared" si="62"/>
        <v>0.99697091446293662</v>
      </c>
      <c r="AA79">
        <f t="shared" si="63"/>
        <v>-2.6350231409932305E-2</v>
      </c>
      <c r="AB79">
        <f t="shared" si="64"/>
        <v>-64.252340229610184</v>
      </c>
      <c r="AE79" t="str">
        <f t="shared" si="65"/>
        <v>0.847969618750752</v>
      </c>
      <c r="AF79" t="str">
        <f>COMPLEX(0,-2*$G79/'Single bit with plots'!$D$13+$G79^2/$F79/'Single bit with plots'!$D$13)</f>
        <v>-0.551479883962535i</v>
      </c>
      <c r="AG79" t="str">
        <f>COMPLEX(0,-'Single bit with plots'!$D$13/$F79)</f>
        <v>-0.509442925926907i</v>
      </c>
      <c r="AH79" t="str">
        <f t="shared" si="66"/>
        <v>0.847969618750752</v>
      </c>
      <c r="AK79" t="str">
        <f t="shared" si="67"/>
        <v>-0.042036958035628i</v>
      </c>
      <c r="AL79" t="str">
        <f t="shared" si="68"/>
        <v>1.6959392375015-1.06092280988944i</v>
      </c>
      <c r="AM79" t="str">
        <f t="shared" si="69"/>
        <v>0.0111445685015674-0.01781516132055i</v>
      </c>
      <c r="AN79">
        <f t="shared" si="70"/>
        <v>2.1013837820906229E-2</v>
      </c>
      <c r="AO79">
        <f t="shared" si="71"/>
        <v>-33.549892476648637</v>
      </c>
      <c r="AP79">
        <f t="shared" si="72"/>
        <v>-57.971281212268472</v>
      </c>
      <c r="AR79" t="str">
        <f t="shared" si="73"/>
        <v>0.847595171156338+0.530227163065509i</v>
      </c>
      <c r="AS79">
        <f t="shared" si="74"/>
        <v>0.99977918493037243</v>
      </c>
      <c r="AT79">
        <f t="shared" si="75"/>
        <v>-1.918187115312387E-3</v>
      </c>
      <c r="AU79">
        <f t="shared" si="76"/>
        <v>32.028718787731698</v>
      </c>
      <c r="AW79">
        <f t="shared" si="77"/>
        <v>96.281059017341875</v>
      </c>
    </row>
    <row r="80" spans="3:49" x14ac:dyDescent="0.25">
      <c r="C80">
        <f>C79+('Single bit with plots'!D$16-'Single bit with plots'!D$15)/100</f>
        <v>0.70300000000000051</v>
      </c>
      <c r="D80" s="4">
        <f t="shared" si="52"/>
        <v>4417079270.9472523</v>
      </c>
      <c r="E80" s="1"/>
      <c r="F80" s="1">
        <f>$D80*'Single bit with plots'!B$25*0.000000001</f>
        <v>99.419213434828649</v>
      </c>
      <c r="G80" s="1">
        <f>1/($D80*'Single bit with plots'!C$25*0.000000000001)</f>
        <v>14.730212033182603</v>
      </c>
      <c r="H80" s="1">
        <f>$D80*'Single bit with plots'!D$25*0.000000001</f>
        <v>29.119213434828598</v>
      </c>
      <c r="I80" s="1">
        <f>1/($D80*'Single bit with plots'!E$25*0.000000000001)</f>
        <v>50.292089700323402</v>
      </c>
      <c r="L80" t="str">
        <f t="shared" si="53"/>
        <v>0.420998140893689</v>
      </c>
      <c r="M80" t="str">
        <f>COMPLEX(0,2*$H80/'Single bit with plots'!$D$13-$H80^2/$I80/'Single bit with plots'!$D$13)</f>
        <v>0.82756696310356i</v>
      </c>
      <c r="N80" t="str">
        <f>COMPLEX(0,'Single bit with plots'!$D$13/$I80)</f>
        <v>0.994192134348287i</v>
      </c>
      <c r="O80" t="str">
        <f t="shared" si="54"/>
        <v>0.420998140893689</v>
      </c>
      <c r="R80" t="str">
        <f t="shared" si="55"/>
        <v>-0.166625171244727i</v>
      </c>
      <c r="S80" t="str">
        <f t="shared" si="56"/>
        <v>0.841996281787378+1.82175909745185i</v>
      </c>
      <c r="T80" t="str">
        <f t="shared" si="57"/>
        <v>-0.0753646255147274-0.0348326705492825i</v>
      </c>
      <c r="U80">
        <f t="shared" si="58"/>
        <v>8.3024946350900783E-2</v>
      </c>
      <c r="V80">
        <f t="shared" si="59"/>
        <v>-21.615827927242016</v>
      </c>
      <c r="W80">
        <f t="shared" si="60"/>
        <v>-155.19415846505976</v>
      </c>
      <c r="Y80" t="str">
        <f t="shared" si="61"/>
        <v>0.418096141046095-0.904600726909829i</v>
      </c>
      <c r="Z80">
        <f t="shared" si="62"/>
        <v>0.99654746915710291</v>
      </c>
      <c r="AA80">
        <f t="shared" si="63"/>
        <v>-3.0040189104593388E-2</v>
      </c>
      <c r="AB80">
        <f t="shared" si="64"/>
        <v>-65.194158465059729</v>
      </c>
      <c r="AE80" t="str">
        <f t="shared" si="65"/>
        <v>0.851837371024479</v>
      </c>
      <c r="AF80" t="str">
        <f>COMPLEX(0,-2*$G80/'Single bit with plots'!$D$13+$G80^2/$F80/'Single bit with plots'!$D$13)</f>
        <v>-0.54555914252324i</v>
      </c>
      <c r="AG80" t="str">
        <f>COMPLEX(0,-'Single bit with plots'!$D$13/$F80)</f>
        <v>-0.502920897003234i</v>
      </c>
      <c r="AH80" t="str">
        <f t="shared" si="66"/>
        <v>0.851837371024479</v>
      </c>
      <c r="AK80" t="str">
        <f t="shared" si="67"/>
        <v>-0.0426382455200061i</v>
      </c>
      <c r="AL80" t="str">
        <f t="shared" si="68"/>
        <v>1.70367474204896-1.04848003952647i</v>
      </c>
      <c r="AM80" t="str">
        <f t="shared" si="69"/>
        <v>0.0111712599435912-0.0181521752301123i</v>
      </c>
      <c r="AN80">
        <f t="shared" si="70"/>
        <v>2.131427958698083E-2</v>
      </c>
      <c r="AO80">
        <f t="shared" si="71"/>
        <v>-33.426586834520712</v>
      </c>
      <c r="AP80">
        <f t="shared" si="72"/>
        <v>-58.390916775711887</v>
      </c>
      <c r="AR80" t="str">
        <f t="shared" si="73"/>
        <v>0.851450382572389+0.524001858301114i</v>
      </c>
      <c r="AS80">
        <f t="shared" si="74"/>
        <v>0.99977282493858999</v>
      </c>
      <c r="AT80">
        <f t="shared" si="75"/>
        <v>-1.9734416787834585E-3</v>
      </c>
      <c r="AU80">
        <f t="shared" si="76"/>
        <v>31.609083224288025</v>
      </c>
      <c r="AW80">
        <f t="shared" si="77"/>
        <v>96.803241689347757</v>
      </c>
    </row>
    <row r="81" spans="3:49" x14ac:dyDescent="0.25">
      <c r="C81">
        <f>C80+('Single bit with plots'!D$16-'Single bit with plots'!D$15)/100</f>
        <v>0.71200000000000052</v>
      </c>
      <c r="D81" s="4">
        <f t="shared" si="52"/>
        <v>4473627938.7118683</v>
      </c>
      <c r="E81" s="1"/>
      <c r="F81" s="1">
        <f>$D81*'Single bit with plots'!B$25*0.000000001</f>
        <v>100.69200564096444</v>
      </c>
      <c r="G81" s="1">
        <f>1/($D81*'Single bit with plots'!C$25*0.000000000001)</f>
        <v>14.54401553276316</v>
      </c>
      <c r="H81" s="1">
        <f>$D81*'Single bit with plots'!D$25*0.000000001</f>
        <v>29.492005640964383</v>
      </c>
      <c r="I81" s="1">
        <f>1/($D81*'Single bit with plots'!E$25*0.000000000001)</f>
        <v>49.656375083324939</v>
      </c>
      <c r="L81" t="str">
        <f t="shared" si="53"/>
        <v>0.406078160327332</v>
      </c>
      <c r="M81" t="str">
        <f>COMPLEX(0,2*$H81/'Single bit with plots'!$D$13-$H81^2/$I81/'Single bit with plots'!$D$13)</f>
        <v>0.82936130072021i</v>
      </c>
      <c r="N81" t="str">
        <f>COMPLEX(0,'Single bit with plots'!$D$13/$I81)</f>
        <v>1.00692005640964i</v>
      </c>
      <c r="O81" t="str">
        <f t="shared" si="54"/>
        <v>0.406078160327332</v>
      </c>
      <c r="R81" t="str">
        <f t="shared" si="55"/>
        <v>-0.17755875568943i</v>
      </c>
      <c r="S81" t="str">
        <f t="shared" si="56"/>
        <v>0.812156320654664+1.83628135712985i</v>
      </c>
      <c r="T81" t="str">
        <f t="shared" si="57"/>
        <v>-0.0808745231849404-0.0357694396501662i</v>
      </c>
      <c r="U81">
        <f t="shared" si="58"/>
        <v>8.843156287931557E-2</v>
      </c>
      <c r="V81">
        <f t="shared" si="59"/>
        <v>-21.067853989833111</v>
      </c>
      <c r="W81">
        <f t="shared" si="60"/>
        <v>-156.14100044226564</v>
      </c>
      <c r="Y81" t="str">
        <f t="shared" si="61"/>
        <v>0.402902571729338-0.910960688713081i</v>
      </c>
      <c r="Z81">
        <f t="shared" si="62"/>
        <v>0.99608225498034308</v>
      </c>
      <c r="AA81">
        <f t="shared" si="63"/>
        <v>-3.4095934155335898E-2</v>
      </c>
      <c r="AB81">
        <f t="shared" si="64"/>
        <v>-66.141000442265593</v>
      </c>
      <c r="AE81" t="str">
        <f t="shared" si="65"/>
        <v>0.855559381897482</v>
      </c>
      <c r="AF81" t="str">
        <f>COMPLEX(0,-2*$G81/'Single bit with plots'!$D$13+$G81^2/$F81/'Single bit with plots'!$D$13)</f>
        <v>-0.539745689445628i</v>
      </c>
      <c r="AG81" t="str">
        <f>COMPLEX(0,-'Single bit with plots'!$D$13/$F81)</f>
        <v>-0.496563750833249i</v>
      </c>
      <c r="AH81" t="str">
        <f t="shared" si="66"/>
        <v>0.855559381897482</v>
      </c>
      <c r="AK81" t="str">
        <f t="shared" si="67"/>
        <v>-0.043181938612379i</v>
      </c>
      <c r="AL81" t="str">
        <f t="shared" si="68"/>
        <v>1.71111876379496-1.03630944027888i</v>
      </c>
      <c r="AM81" t="str">
        <f t="shared" si="69"/>
        <v>0.0111822498294816-0.0184637491090689i</v>
      </c>
      <c r="AN81">
        <f t="shared" si="70"/>
        <v>2.1585938534415962E-2</v>
      </c>
      <c r="AO81">
        <f t="shared" si="71"/>
        <v>-33.316581278392142</v>
      </c>
      <c r="AP81">
        <f t="shared" si="72"/>
        <v>-58.799532524092704</v>
      </c>
      <c r="AR81" t="str">
        <f t="shared" si="73"/>
        <v>0.85516073165719+0.517913284526598i</v>
      </c>
      <c r="AS81">
        <f t="shared" si="74"/>
        <v>0.99976699648347533</v>
      </c>
      <c r="AT81">
        <f t="shared" si="75"/>
        <v>-2.0240786476940715E-3</v>
      </c>
      <c r="AU81">
        <f t="shared" si="76"/>
        <v>31.200467475907161</v>
      </c>
      <c r="AW81">
        <f t="shared" si="77"/>
        <v>97.341467918172754</v>
      </c>
    </row>
    <row r="82" spans="3:49" x14ac:dyDescent="0.25">
      <c r="C82">
        <f>C81+('Single bit with plots'!D$16-'Single bit with plots'!D$15)/100</f>
        <v>0.72100000000000053</v>
      </c>
      <c r="D82" s="4">
        <f t="shared" si="52"/>
        <v>4530176606.4764853</v>
      </c>
      <c r="E82" s="1"/>
      <c r="F82" s="1">
        <f>$D82*'Single bit with plots'!B$25*0.000000001</f>
        <v>101.96479784710024</v>
      </c>
      <c r="G82" s="1">
        <f>1/($D82*'Single bit with plots'!C$25*0.000000000001)</f>
        <v>14.362467488664866</v>
      </c>
      <c r="H82" s="1">
        <f>$D82*'Single bit with plots'!D$25*0.000000001</f>
        <v>29.864797847100171</v>
      </c>
      <c r="I82" s="1">
        <f>1/($D82*'Single bit with plots'!E$25*0.000000000001)</f>
        <v>49.036531288942236</v>
      </c>
      <c r="L82" t="str">
        <f t="shared" si="53"/>
        <v>0.390968384955183</v>
      </c>
      <c r="M82" t="str">
        <f>COMPLEX(0,2*$H82/'Single bit with plots'!$D$13-$H82^2/$I82/'Single bit with plots'!$D$13)</f>
        <v>0.830819792567879i</v>
      </c>
      <c r="N82" t="str">
        <f>COMPLEX(0,'Single bit with plots'!$D$13/$I82)</f>
        <v>1.019647978471i</v>
      </c>
      <c r="O82" t="str">
        <f t="shared" si="54"/>
        <v>0.390968384955183</v>
      </c>
      <c r="R82" t="str">
        <f t="shared" si="55"/>
        <v>-0.188828185903121i</v>
      </c>
      <c r="S82" t="str">
        <f t="shared" si="56"/>
        <v>0.781936769910366+1.85046777103888i</v>
      </c>
      <c r="T82" t="str">
        <f t="shared" si="57"/>
        <v>-0.0865833126070511-0.036586790025577i</v>
      </c>
      <c r="U82">
        <f t="shared" si="58"/>
        <v>9.3996080909716631E-2</v>
      </c>
      <c r="V82">
        <f t="shared" si="59"/>
        <v>-20.53780507157331</v>
      </c>
      <c r="W82">
        <f t="shared" si="60"/>
        <v>-157.09294355366191</v>
      </c>
      <c r="Y82" t="str">
        <f t="shared" si="61"/>
        <v>0.38751407636091-0.917059200594905i</v>
      </c>
      <c r="Z82">
        <f t="shared" si="62"/>
        <v>0.99557256730668076</v>
      </c>
      <c r="AA82">
        <f t="shared" si="63"/>
        <v>-3.8541574966602571E-2</v>
      </c>
      <c r="AB82">
        <f t="shared" si="64"/>
        <v>-67.092943553661883</v>
      </c>
      <c r="AE82" t="str">
        <f t="shared" si="65"/>
        <v>0.859142882721134</v>
      </c>
      <c r="AF82" t="str">
        <f>COMPLEX(0,-2*$G82/'Single bit with plots'!$D$13+$G82^2/$F82/'Single bit with plots'!$D$13)</f>
        <v>-0.534037584197299i</v>
      </c>
      <c r="AG82" t="str">
        <f>COMPLEX(0,-'Single bit with plots'!$D$13/$F82)</f>
        <v>-0.490365312889422i</v>
      </c>
      <c r="AH82" t="str">
        <f t="shared" si="66"/>
        <v>0.859142882721134</v>
      </c>
      <c r="AK82" t="str">
        <f t="shared" si="67"/>
        <v>-0.043672271307877i</v>
      </c>
      <c r="AL82" t="str">
        <f t="shared" si="68"/>
        <v>1.71828576544227-1.02440289708672i</v>
      </c>
      <c r="AM82" t="str">
        <f t="shared" si="69"/>
        <v>0.0111791698962931-0.0187514195409729i</v>
      </c>
      <c r="AN82">
        <f t="shared" si="70"/>
        <v>2.1830931596516129E-2</v>
      </c>
      <c r="AO82">
        <f t="shared" si="71"/>
        <v>-33.21855462288211</v>
      </c>
      <c r="AP82">
        <f t="shared" si="72"/>
        <v>-59.197564338464737</v>
      </c>
      <c r="AR82" t="str">
        <f t="shared" si="73"/>
        <v>0.858733424180333+0.511957338673006i</v>
      </c>
      <c r="AS82">
        <f t="shared" si="74"/>
        <v>0.99976167681384287</v>
      </c>
      <c r="AT82">
        <f t="shared" si="75"/>
        <v>-2.0702956026752302E-3</v>
      </c>
      <c r="AU82">
        <f t="shared" si="76"/>
        <v>30.802435661535295</v>
      </c>
      <c r="AW82">
        <f t="shared" si="77"/>
        <v>97.895379215197181</v>
      </c>
    </row>
    <row r="83" spans="3:49" x14ac:dyDescent="0.25">
      <c r="C83">
        <f>C82+('Single bit with plots'!D$16-'Single bit with plots'!D$15)/100</f>
        <v>0.73000000000000054</v>
      </c>
      <c r="D83" s="4">
        <f t="shared" si="52"/>
        <v>4586725274.2411013</v>
      </c>
      <c r="E83" s="1"/>
      <c r="F83" s="1">
        <f>$D83*'Single bit with plots'!B$25*0.000000001</f>
        <v>103.23759005323602</v>
      </c>
      <c r="G83" s="1">
        <f>1/($D83*'Single bit with plots'!C$25*0.000000000001)</f>
        <v>14.185395971681325</v>
      </c>
      <c r="H83" s="1">
        <f>$D83*'Single bit with plots'!D$25*0.000000001</f>
        <v>30.237590053235955</v>
      </c>
      <c r="I83" s="1">
        <f>1/($D83*'Single bit with plots'!E$25*0.000000000001)</f>
        <v>48.431971314147063</v>
      </c>
      <c r="L83" t="str">
        <f t="shared" si="53"/>
        <v>0.375668814777244</v>
      </c>
      <c r="M83" t="str">
        <f>COMPLEX(0,2*$H83/'Single bit with plots'!$D$13-$H83^2/$I83/'Single bit with plots'!$D$13)</f>
        <v>0.831938193405106i</v>
      </c>
      <c r="N83" t="str">
        <f>COMPLEX(0,'Single bit with plots'!$D$13/$I83)</f>
        <v>1.03237590053236i</v>
      </c>
      <c r="O83" t="str">
        <f t="shared" si="54"/>
        <v>0.375668814777244</v>
      </c>
      <c r="R83" t="str">
        <f t="shared" si="55"/>
        <v>-0.200437707127254i</v>
      </c>
      <c r="S83" t="str">
        <f t="shared" si="56"/>
        <v>0.751337629554488+1.86431409393747i</v>
      </c>
      <c r="T83" t="str">
        <f t="shared" si="57"/>
        <v>-0.092490750269687-0.0372747174359309i</v>
      </c>
      <c r="U83">
        <f t="shared" si="58"/>
        <v>9.9719323329924864E-2</v>
      </c>
      <c r="V83">
        <f t="shared" si="59"/>
        <v>-20.024413543412773</v>
      </c>
      <c r="W83">
        <f t="shared" si="60"/>
        <v>-158.05006158014433</v>
      </c>
      <c r="Y83" t="str">
        <f t="shared" si="61"/>
        <v>0.371933185328905-0.922887730011464i</v>
      </c>
      <c r="Z83">
        <f t="shared" si="62"/>
        <v>0.99501560618646501</v>
      </c>
      <c r="AA83">
        <f t="shared" si="63"/>
        <v>-4.3402151366632127E-2</v>
      </c>
      <c r="AB83">
        <f t="shared" si="64"/>
        <v>-68.050061580144359</v>
      </c>
      <c r="AE83" t="str">
        <f t="shared" si="65"/>
        <v>0.862594661843943</v>
      </c>
      <c r="AF83" t="str">
        <f>COMPLEX(0,-2*$G83/'Single bit with plots'!$D$13+$G83^2/$F83/'Single bit with plots'!$D$13)</f>
        <v>-0.528432856259924i</v>
      </c>
      <c r="AG83" t="str">
        <f>COMPLEX(0,-'Single bit with plots'!$D$13/$F83)</f>
        <v>-0.484319713141471i</v>
      </c>
      <c r="AH83" t="str">
        <f t="shared" si="66"/>
        <v>0.862594661843943</v>
      </c>
      <c r="AK83" t="str">
        <f t="shared" si="67"/>
        <v>-0.044113143118453i</v>
      </c>
      <c r="AL83" t="str">
        <f t="shared" si="68"/>
        <v>1.72518932368789-1.0127525694014i</v>
      </c>
      <c r="AM83" t="str">
        <f t="shared" si="69"/>
        <v>0.0111634938050725-0.0190166294408419i</v>
      </c>
      <c r="AN83">
        <f t="shared" si="70"/>
        <v>2.2051208339367415E-2</v>
      </c>
      <c r="AO83">
        <f t="shared" si="71"/>
        <v>-33.131352150461424</v>
      </c>
      <c r="AP83">
        <f t="shared" si="72"/>
        <v>-59.585424996137405</v>
      </c>
      <c r="AR83" t="str">
        <f t="shared" si="73"/>
        <v>0.862175220195862+0.506130056300734i</v>
      </c>
      <c r="AS83">
        <f t="shared" si="74"/>
        <v>0.9997568425426091</v>
      </c>
      <c r="AT83">
        <f t="shared" si="75"/>
        <v>-2.112295660199646E-3</v>
      </c>
      <c r="AU83">
        <f t="shared" si="76"/>
        <v>30.414575003862563</v>
      </c>
      <c r="AW83">
        <f t="shared" si="77"/>
        <v>98.464636584006925</v>
      </c>
    </row>
    <row r="84" spans="3:49" x14ac:dyDescent="0.25">
      <c r="C84">
        <f>C83+('Single bit with plots'!D$16-'Single bit with plots'!D$15)/100</f>
        <v>0.73900000000000055</v>
      </c>
      <c r="D84" s="4">
        <f t="shared" si="52"/>
        <v>4643273942.0057173</v>
      </c>
      <c r="E84" s="1"/>
      <c r="F84" s="1">
        <f>$D84*'Single bit with plots'!B$25*0.000000001</f>
        <v>104.51038225937181</v>
      </c>
      <c r="G84" s="1">
        <f>1/($D84*'Single bit with plots'!C$25*0.000000000001)</f>
        <v>14.012637428047862</v>
      </c>
      <c r="H84" s="1">
        <f>$D84*'Single bit with plots'!D$25*0.000000001</f>
        <v>30.61038225937174</v>
      </c>
      <c r="I84" s="1">
        <f>1/($D84*'Single bit with plots'!E$25*0.000000000001)</f>
        <v>47.842136751457858</v>
      </c>
      <c r="L84" t="str">
        <f t="shared" si="53"/>
        <v>0.360179449793513</v>
      </c>
      <c r="M84" t="str">
        <f>COMPLEX(0,2*$H84/'Single bit with plots'!$D$13-$H84^2/$I84/'Single bit with plots'!$D$13)</f>
        <v>0.832712257990427i</v>
      </c>
      <c r="N84" t="str">
        <f>COMPLEX(0,'Single bit with plots'!$D$13/$I84)</f>
        <v>1.04510382259372i</v>
      </c>
      <c r="O84" t="str">
        <f t="shared" si="54"/>
        <v>0.360179449793513</v>
      </c>
      <c r="R84" t="str">
        <f t="shared" si="55"/>
        <v>-0.212391564603293i</v>
      </c>
      <c r="S84" t="str">
        <f t="shared" si="56"/>
        <v>0.720358899587026+1.87781608058415i</v>
      </c>
      <c r="T84" t="str">
        <f t="shared" si="57"/>
        <v>-0.0985961513949204-0.0378229880214182i</v>
      </c>
      <c r="U84">
        <f t="shared" si="58"/>
        <v>0.10560198621597232</v>
      </c>
      <c r="V84">
        <f t="shared" si="59"/>
        <v>-19.526558265869042</v>
      </c>
      <c r="W84">
        <f t="shared" si="60"/>
        <v>-159.01242433450585</v>
      </c>
      <c r="Y84" t="str">
        <f t="shared" si="61"/>
        <v>0.356162807991591-0.928437544862756i</v>
      </c>
      <c r="Z84">
        <f t="shared" si="62"/>
        <v>0.9944084776927623</v>
      </c>
      <c r="AA84">
        <f t="shared" si="63"/>
        <v>-4.8703636654631031E-2</v>
      </c>
      <c r="AB84">
        <f t="shared" si="64"/>
        <v>-69.012424334505909</v>
      </c>
      <c r="AE84" t="str">
        <f t="shared" si="65"/>
        <v>0.865921096783748</v>
      </c>
      <c r="AF84" t="str">
        <f>COMPLEX(0,-2*$G84/'Single bit with plots'!$D$13+$G84^2/$F84/'Single bit with plots'!$D$13)</f>
        <v>-0.522929515971521i</v>
      </c>
      <c r="AG84" t="str">
        <f>COMPLEX(0,-'Single bit with plots'!$D$13/$F84)</f>
        <v>-0.478421367514578i</v>
      </c>
      <c r="AH84" t="str">
        <f t="shared" si="66"/>
        <v>0.865921096783748</v>
      </c>
      <c r="AK84" t="str">
        <f t="shared" si="67"/>
        <v>-0.0445081484569431i</v>
      </c>
      <c r="AL84" t="str">
        <f t="shared" si="68"/>
        <v>1.7318421935675-1.0013508834861i</v>
      </c>
      <c r="AM84" t="str">
        <f t="shared" si="69"/>
        <v>0.0111365531358086-0.0192607336045432i</v>
      </c>
      <c r="AN84">
        <f t="shared" si="70"/>
        <v>2.2248565678080645E-2</v>
      </c>
      <c r="AO84">
        <f t="shared" si="71"/>
        <v>-33.053959638086681</v>
      </c>
      <c r="AP84">
        <f t="shared" si="72"/>
        <v>-59.963505708232233</v>
      </c>
      <c r="AR84" t="str">
        <f t="shared" si="73"/>
        <v>0.865492466988416+0.500427608062914i</v>
      </c>
      <c r="AS84">
        <f t="shared" si="74"/>
        <v>0.99975247002708811</v>
      </c>
      <c r="AT84">
        <f t="shared" si="75"/>
        <v>-2.1502841676973102E-3</v>
      </c>
      <c r="AU84">
        <f t="shared" si="76"/>
        <v>30.036494291767706</v>
      </c>
      <c r="AW84">
        <f t="shared" si="77"/>
        <v>99.048918626273618</v>
      </c>
    </row>
    <row r="85" spans="3:49" x14ac:dyDescent="0.25">
      <c r="C85">
        <f>C84+('Single bit with plots'!D$16-'Single bit with plots'!D$15)/100</f>
        <v>0.74800000000000055</v>
      </c>
      <c r="D85" s="4">
        <f t="shared" si="52"/>
        <v>4699822609.7703342</v>
      </c>
      <c r="E85" s="1"/>
      <c r="F85" s="1">
        <f>$D85*'Single bit with plots'!B$25*0.000000001</f>
        <v>105.7831744655076</v>
      </c>
      <c r="G85" s="1">
        <f>1/($D85*'Single bit with plots'!C$25*0.000000000001)</f>
        <v>13.844036175571347</v>
      </c>
      <c r="H85" s="1">
        <f>$D85*'Single bit with plots'!D$25*0.000000001</f>
        <v>30.983174465507528</v>
      </c>
      <c r="I85" s="1">
        <f>1/($D85*'Single bit with plots'!E$25*0.000000000001)</f>
        <v>47.266496068619453</v>
      </c>
      <c r="L85" t="str">
        <f t="shared" si="53"/>
        <v>0.344500290003992</v>
      </c>
      <c r="M85" t="str">
        <f>COMPLEX(0,2*$H85/'Single bit with plots'!$D$13-$H85^2/$I85/'Single bit with plots'!$D$13)</f>
        <v>0.833137741082383i</v>
      </c>
      <c r="N85" t="str">
        <f>COMPLEX(0,'Single bit with plots'!$D$13/$I85)</f>
        <v>1.05783174465508i</v>
      </c>
      <c r="O85" t="str">
        <f t="shared" si="54"/>
        <v>0.344500290003992</v>
      </c>
      <c r="R85" t="str">
        <f t="shared" si="55"/>
        <v>-0.224694003572697i</v>
      </c>
      <c r="S85" t="str">
        <f t="shared" si="56"/>
        <v>0.689000580007984+1.89096948573746i</v>
      </c>
      <c r="T85" t="str">
        <f t="shared" si="57"/>
        <v>-0.104898364795138-0.0382211530809301i</v>
      </c>
      <c r="U85">
        <f t="shared" si="58"/>
        <v>0.11164463032107608</v>
      </c>
      <c r="V85">
        <f t="shared" si="59"/>
        <v>-19.043243199814324</v>
      </c>
      <c r="W85">
        <f t="shared" si="60"/>
        <v>-159.98009729246547</v>
      </c>
      <c r="Y85" t="str">
        <f t="shared" si="61"/>
        <v>0.340206258050532-0.933699726091704i</v>
      </c>
      <c r="Z85">
        <f t="shared" si="62"/>
        <v>0.99374819573193096</v>
      </c>
      <c r="AA85">
        <f t="shared" si="63"/>
        <v>-5.4472936961090651E-2</v>
      </c>
      <c r="AB85">
        <f t="shared" si="64"/>
        <v>-69.980097292465459</v>
      </c>
      <c r="AE85" t="str">
        <f t="shared" si="65"/>
        <v>0.869128183706706</v>
      </c>
      <c r="AF85" t="str">
        <f>COMPLEX(0,-2*$G85/'Single bit with plots'!$D$13+$G85^2/$F85/'Single bit with plots'!$D$13)</f>
        <v>-0.517525563840312i</v>
      </c>
      <c r="AG85" t="str">
        <f>COMPLEX(0,-'Single bit with plots'!$D$13/$F85)</f>
        <v>-0.472664960686194i</v>
      </c>
      <c r="AH85" t="str">
        <f t="shared" si="66"/>
        <v>0.869128183706706</v>
      </c>
      <c r="AK85" t="str">
        <f t="shared" si="67"/>
        <v>-0.044860603154118i</v>
      </c>
      <c r="AL85" t="str">
        <f t="shared" si="68"/>
        <v>1.73825636741341-0.990190524526506i</v>
      </c>
      <c r="AM85" t="str">
        <f t="shared" si="69"/>
        <v>0.0110995516529495-0.0194850040050621i</v>
      </c>
      <c r="AN85">
        <f t="shared" si="70"/>
        <v>2.2424661156275696E-2</v>
      </c>
      <c r="AO85">
        <f t="shared" si="71"/>
        <v>-32.985482211226113</v>
      </c>
      <c r="AP85">
        <f t="shared" si="72"/>
        <v>-60.332177534153558</v>
      </c>
      <c r="AR85" t="str">
        <f t="shared" si="73"/>
        <v>0.868691129190644+0.494846295972309i</v>
      </c>
      <c r="AS85">
        <f t="shared" si="74"/>
        <v>0.99974853566886013</v>
      </c>
      <c r="AT85">
        <f t="shared" si="75"/>
        <v>-2.1844660973563547E-3</v>
      </c>
      <c r="AU85">
        <f t="shared" si="76"/>
        <v>29.66782246584647</v>
      </c>
      <c r="AW85">
        <f t="shared" si="77"/>
        <v>99.647919758311929</v>
      </c>
    </row>
    <row r="86" spans="3:49" x14ac:dyDescent="0.25">
      <c r="C86">
        <f>C85+('Single bit with plots'!D$16-'Single bit with plots'!D$15)/100</f>
        <v>0.75700000000000056</v>
      </c>
      <c r="D86" s="4">
        <f t="shared" si="52"/>
        <v>4756371277.5349503</v>
      </c>
      <c r="E86" s="1"/>
      <c r="F86" s="1">
        <f>$D86*'Single bit with plots'!B$25*0.000000001</f>
        <v>107.05596667164338</v>
      </c>
      <c r="G86" s="1">
        <f>1/($D86*'Single bit with plots'!C$25*0.000000000001)</f>
        <v>13.679443935703262</v>
      </c>
      <c r="H86" s="1">
        <f>$D86*'Single bit with plots'!D$25*0.000000001</f>
        <v>31.355966671643312</v>
      </c>
      <c r="I86" s="1">
        <f>1/($D86*'Single bit with plots'!E$25*0.000000000001)</f>
        <v>46.704543011000474</v>
      </c>
      <c r="L86" t="str">
        <f t="shared" si="53"/>
        <v>0.328631335408679</v>
      </c>
      <c r="M86" t="str">
        <f>COMPLEX(0,2*$H86/'Single bit with plots'!$D$13-$H86^2/$I86/'Single bit with plots'!$D$13)</f>
        <v>0.83321039743951i</v>
      </c>
      <c r="N86" t="str">
        <f>COMPLEX(0,'Single bit with plots'!$D$13/$I86)</f>
        <v>1.07055966671643i</v>
      </c>
      <c r="O86" t="str">
        <f t="shared" si="54"/>
        <v>0.328631335408679</v>
      </c>
      <c r="R86" t="str">
        <f t="shared" si="55"/>
        <v>-0.23734926927692i</v>
      </c>
      <c r="S86" t="str">
        <f t="shared" si="56"/>
        <v>0.657262670817358+1.90377006415594i</v>
      </c>
      <c r="T86" t="str">
        <f t="shared" si="57"/>
        <v>-0.11139574757325-0.0384585659509002i</v>
      </c>
      <c r="U86">
        <f t="shared" si="58"/>
        <v>0.11784767232492535</v>
      </c>
      <c r="V86">
        <f t="shared" si="59"/>
        <v>-18.573579820947398</v>
      </c>
      <c r="W86">
        <f t="shared" si="60"/>
        <v>-160.95314121185581</v>
      </c>
      <c r="Y86" t="str">
        <f t="shared" si="61"/>
        <v>0.324067279145738-0.938665182434439i</v>
      </c>
      <c r="Z86">
        <f t="shared" si="62"/>
        <v>0.99303168435231726</v>
      </c>
      <c r="AA86">
        <f t="shared" si="63"/>
        <v>-6.0737887698654444E-2</v>
      </c>
      <c r="AB86">
        <f t="shared" si="64"/>
        <v>-70.953141211855836</v>
      </c>
      <c r="AE86" t="str">
        <f t="shared" si="65"/>
        <v>0.872221564467676</v>
      </c>
      <c r="AF86" t="str">
        <f>COMPLEX(0,-2*$G86/'Single bit with plots'!$D$13+$G86^2/$F86/'Single bit with plots'!$D$13)</f>
        <v>-0.512218998527004i</v>
      </c>
      <c r="AG86" t="str">
        <f>COMPLEX(0,-'Single bit with plots'!$D$13/$F86)</f>
        <v>-0.467045430110005i</v>
      </c>
      <c r="AH86" t="str">
        <f t="shared" si="66"/>
        <v>0.872221564467676</v>
      </c>
      <c r="AK86" t="str">
        <f t="shared" si="67"/>
        <v>-0.045173568416999i</v>
      </c>
      <c r="AL86" t="str">
        <f t="shared" si="68"/>
        <v>1.74444312893535-0.979264428637009i</v>
      </c>
      <c r="AM86" t="str">
        <f t="shared" si="69"/>
        <v>0.0110535780417872-0.019690634828822i</v>
      </c>
      <c r="AN86">
        <f t="shared" si="70"/>
        <v>2.2581024943254858E-2</v>
      </c>
      <c r="AO86">
        <f t="shared" si="71"/>
        <v>-32.925126990384321</v>
      </c>
      <c r="AP86">
        <f t="shared" si="72"/>
        <v>-60.691792684469632</v>
      </c>
      <c r="AR86" t="str">
        <f t="shared" si="73"/>
        <v>0.871776816347869+0.489382549536543i</v>
      </c>
      <c r="AS86">
        <f t="shared" si="74"/>
        <v>0.99974501614787403</v>
      </c>
      <c r="AT86">
        <f t="shared" si="75"/>
        <v>-2.2150440112849402E-3</v>
      </c>
      <c r="AU86">
        <f t="shared" si="76"/>
        <v>29.308207315530382</v>
      </c>
      <c r="AW86">
        <f t="shared" si="77"/>
        <v>100.26134852738622</v>
      </c>
    </row>
    <row r="87" spans="3:49" x14ac:dyDescent="0.25">
      <c r="C87">
        <f>C86+('Single bit with plots'!D$16-'Single bit with plots'!D$15)/100</f>
        <v>0.76600000000000057</v>
      </c>
      <c r="D87" s="4">
        <f t="shared" si="52"/>
        <v>4812919945.2995663</v>
      </c>
      <c r="E87" s="1"/>
      <c r="F87" s="1">
        <f>$D87*'Single bit with plots'!B$25*0.000000001</f>
        <v>108.32875887777915</v>
      </c>
      <c r="G87" s="1">
        <f>1/($D87*'Single bit with plots'!C$25*0.000000000001)</f>
        <v>13.5187193985997</v>
      </c>
      <c r="H87" s="1">
        <f>$D87*'Single bit with plots'!D$25*0.000000001</f>
        <v>31.728758877779097</v>
      </c>
      <c r="I87" s="1">
        <f>1/($D87*'Single bit with plots'!E$25*0.000000000001)</f>
        <v>46.155795116615344</v>
      </c>
      <c r="L87" t="str">
        <f t="shared" si="53"/>
        <v>0.312572586007575</v>
      </c>
      <c r="M87" t="str">
        <f>COMPLEX(0,2*$H87/'Single bit with plots'!$D$13-$H87^2/$I87/'Single bit with plots'!$D$13)</f>
        <v>0.832925981820346i</v>
      </c>
      <c r="N87" t="str">
        <f>COMPLEX(0,'Single bit with plots'!$D$13/$I87)</f>
        <v>1.08328758877779i</v>
      </c>
      <c r="O87" t="str">
        <f t="shared" si="54"/>
        <v>0.312572586007575</v>
      </c>
      <c r="R87" t="str">
        <f t="shared" si="55"/>
        <v>-0.250361606957444i</v>
      </c>
      <c r="S87" t="str">
        <f t="shared" si="56"/>
        <v>0.62514517201515+1.91621357059814i</v>
      </c>
      <c r="T87" t="str">
        <f t="shared" si="57"/>
        <v>-0.118086139811163-0.0385244010988876i</v>
      </c>
      <c r="U87">
        <f t="shared" si="58"/>
        <v>0.12421137587004463</v>
      </c>
      <c r="V87">
        <f t="shared" si="59"/>
        <v>-18.116772551571366</v>
      </c>
      <c r="W87">
        <f t="shared" si="60"/>
        <v>-161.93161174066975</v>
      </c>
      <c r="Y87" t="str">
        <f t="shared" si="61"/>
        <v>0.307750070524479-0.943324667437805i</v>
      </c>
      <c r="Z87">
        <f t="shared" si="62"/>
        <v>0.99225578058506025</v>
      </c>
      <c r="AA87">
        <f t="shared" si="63"/>
        <v>-6.7527246876424335E-2</v>
      </c>
      <c r="AB87">
        <f t="shared" si="64"/>
        <v>-71.93161174066968</v>
      </c>
      <c r="AE87" t="str">
        <f t="shared" si="65"/>
        <v>0.875206551439844</v>
      </c>
      <c r="AF87" t="str">
        <f>COMPLEX(0,-2*$G87/'Single bit with plots'!$D$13+$G87^2/$F87/'Single bit with plots'!$D$13)</f>
        <v>-0.507007823666621i</v>
      </c>
      <c r="AG87" t="str">
        <f>COMPLEX(0,-'Single bit with plots'!$D$13/$F87)</f>
        <v>-0.461557951166153i</v>
      </c>
      <c r="AH87" t="str">
        <f t="shared" si="66"/>
        <v>0.875206551439844</v>
      </c>
      <c r="AK87" t="str">
        <f t="shared" si="67"/>
        <v>-0.045449872500468i</v>
      </c>
      <c r="AL87" t="str">
        <f t="shared" si="68"/>
        <v>1.75041310287969-0.968565774832774i</v>
      </c>
      <c r="AM87" t="str">
        <f t="shared" si="69"/>
        <v>0.0109996172912528-0.0198787472503817i</v>
      </c>
      <c r="AN87">
        <f t="shared" si="70"/>
        <v>2.2719070685188372E-2</v>
      </c>
      <c r="AO87">
        <f t="shared" si="71"/>
        <v>-32.872188744914922</v>
      </c>
      <c r="AP87">
        <f t="shared" si="72"/>
        <v>-61.042685722462345</v>
      </c>
      <c r="AR87" t="str">
        <f t="shared" si="73"/>
        <v>0.874754808175844+0.484032921814665i</v>
      </c>
      <c r="AS87">
        <f t="shared" si="74"/>
        <v>0.99974188860285285</v>
      </c>
      <c r="AT87">
        <f t="shared" si="75"/>
        <v>-2.2422164932127619E-3</v>
      </c>
      <c r="AU87">
        <f t="shared" si="76"/>
        <v>28.957314277537538</v>
      </c>
      <c r="AW87">
        <f t="shared" si="77"/>
        <v>100.88892601820721</v>
      </c>
    </row>
    <row r="88" spans="3:49" x14ac:dyDescent="0.25">
      <c r="C88">
        <f>C87+('Single bit with plots'!D$16-'Single bit with plots'!D$15)/100</f>
        <v>0.77500000000000058</v>
      </c>
      <c r="D88" s="4">
        <f t="shared" si="52"/>
        <v>4869468613.0641832</v>
      </c>
      <c r="E88" s="1"/>
      <c r="F88" s="1">
        <f>$D88*'Single bit with plots'!B$25*0.000000001</f>
        <v>109.60155108391496</v>
      </c>
      <c r="G88" s="1">
        <f>1/($D88*'Single bit with plots'!C$25*0.000000000001)</f>
        <v>13.361727818486925</v>
      </c>
      <c r="H88" s="1">
        <f>$D88*'Single bit with plots'!D$25*0.000000001</f>
        <v>32.101551083914892</v>
      </c>
      <c r="I88" s="1">
        <f>1/($D88*'Single bit with plots'!E$25*0.000000000001)</f>
        <v>45.619792334615944</v>
      </c>
      <c r="L88" t="str">
        <f t="shared" si="53"/>
        <v>0.29632404180068</v>
      </c>
      <c r="M88" t="str">
        <f>COMPLEX(0,2*$H88/'Single bit with plots'!$D$13-$H88^2/$I88/'Single bit with plots'!$D$13)</f>
        <v>0.832280248983431i</v>
      </c>
      <c r="N88" t="str">
        <f>COMPLEX(0,'Single bit with plots'!$D$13/$I88)</f>
        <v>1.09601551083915i</v>
      </c>
      <c r="O88" t="str">
        <f t="shared" si="54"/>
        <v>0.29632404180068</v>
      </c>
      <c r="R88" t="str">
        <f t="shared" si="55"/>
        <v>-0.263735261855719i</v>
      </c>
      <c r="S88" t="str">
        <f t="shared" si="56"/>
        <v>0.59264808360136+1.92829575982258i</v>
      </c>
      <c r="T88" t="str">
        <f t="shared" si="57"/>
        <v>-0.12496683940911-0.0384076755405727i</v>
      </c>
      <c r="U88">
        <f t="shared" si="58"/>
        <v>0.13073584241642455</v>
      </c>
      <c r="V88">
        <f t="shared" si="59"/>
        <v>-17.672106606510951</v>
      </c>
      <c r="W88">
        <f t="shared" si="60"/>
        <v>-162.91555901480547</v>
      </c>
      <c r="Y88" t="str">
        <f t="shared" si="61"/>
        <v>0.291259312617699-0.947668798853868i</v>
      </c>
      <c r="Z88">
        <f t="shared" si="62"/>
        <v>0.99141723785077862</v>
      </c>
      <c r="AA88">
        <f t="shared" si="63"/>
        <v>-7.4870685046847865E-2</v>
      </c>
      <c r="AB88">
        <f t="shared" si="64"/>
        <v>-72.915559014805396</v>
      </c>
      <c r="AE88" t="str">
        <f t="shared" si="65"/>
        <v>0.878088150337793</v>
      </c>
      <c r="AF88" t="str">
        <f>COMPLEX(0,-2*$G88/'Single bit with plots'!$D$13+$G88^2/$F88/'Single bit with plots'!$D$13)</f>
        <v>-0.501890053678783i</v>
      </c>
      <c r="AG88" t="str">
        <f>COMPLEX(0,-'Single bit with plots'!$D$13/$F88)</f>
        <v>-0.456197923346159i</v>
      </c>
      <c r="AH88" t="str">
        <f t="shared" si="66"/>
        <v>0.878088150337793</v>
      </c>
      <c r="AK88" t="str">
        <f t="shared" si="67"/>
        <v>-0.045692130332624i</v>
      </c>
      <c r="AL88" t="str">
        <f t="shared" si="68"/>
        <v>1.75617630067559-0.958087977024942i</v>
      </c>
      <c r="AM88" t="str">
        <f t="shared" si="69"/>
        <v>0.0109385608771577-0.0200503939477591i</v>
      </c>
      <c r="AN88">
        <f t="shared" si="70"/>
        <v>2.2840105330834616E-2</v>
      </c>
      <c r="AO88">
        <f t="shared" si="71"/>
        <v>-32.826037952048509</v>
      </c>
      <c r="AP88">
        <f t="shared" si="72"/>
        <v>-61.385174673540746</v>
      </c>
      <c r="AR88" t="str">
        <f t="shared" si="73"/>
        <v>0.877630077731052+0.478794085437844i</v>
      </c>
      <c r="AS88">
        <f t="shared" si="74"/>
        <v>0.99973913076785881</v>
      </c>
      <c r="AT88">
        <f t="shared" si="75"/>
        <v>-2.2661769611203434E-3</v>
      </c>
      <c r="AU88">
        <f t="shared" si="76"/>
        <v>28.614825326459375</v>
      </c>
      <c r="AW88">
        <f t="shared" si="77"/>
        <v>101.53038434126478</v>
      </c>
    </row>
    <row r="89" spans="3:49" x14ac:dyDescent="0.25">
      <c r="C89">
        <f>C88+('Single bit with plots'!D$16-'Single bit with plots'!D$15)/100</f>
        <v>0.78400000000000059</v>
      </c>
      <c r="D89" s="4">
        <f t="shared" si="52"/>
        <v>4926017280.8287992</v>
      </c>
      <c r="E89" s="1"/>
      <c r="F89" s="1">
        <f>$D89*'Single bit with plots'!B$25*0.000000001</f>
        <v>110.87434329005075</v>
      </c>
      <c r="G89" s="1">
        <f>1/($D89*'Single bit with plots'!C$25*0.000000000001)</f>
        <v>13.208340636897153</v>
      </c>
      <c r="H89" s="1">
        <f>$D89*'Single bit with plots'!D$25*0.000000001</f>
        <v>32.474343290050676</v>
      </c>
      <c r="I89" s="1">
        <f>1/($D89*'Single bit with plots'!E$25*0.000000000001)</f>
        <v>45.096095738937954</v>
      </c>
      <c r="L89" t="str">
        <f t="shared" si="53"/>
        <v>0.279885702787993</v>
      </c>
      <c r="M89" t="str">
        <f>COMPLEX(0,2*$H89/'Single bit with plots'!$D$13-$H89^2/$I89/'Single bit with plots'!$D$13)</f>
        <v>0.831268953687301i</v>
      </c>
      <c r="N89" t="str">
        <f>COMPLEX(0,'Single bit with plots'!$D$13/$I89)</f>
        <v>1.10874343290051i</v>
      </c>
      <c r="O89" t="str">
        <f t="shared" si="54"/>
        <v>0.279885702787993</v>
      </c>
      <c r="R89" t="str">
        <f t="shared" si="55"/>
        <v>-0.277474479213209i</v>
      </c>
      <c r="S89" t="str">
        <f t="shared" si="56"/>
        <v>0.559771405575986+1.94001238658781i</v>
      </c>
      <c r="T89" t="str">
        <f t="shared" si="57"/>
        <v>-0.132034577256835-0.0380972726806579i</v>
      </c>
      <c r="U89">
        <f t="shared" si="58"/>
        <v>0.13742100195055898</v>
      </c>
      <c r="V89">
        <f t="shared" si="59"/>
        <v>-17.23893778596296</v>
      </c>
      <c r="W89">
        <f t="shared" si="60"/>
        <v>-163.90502724650858</v>
      </c>
      <c r="Y89" t="str">
        <f t="shared" si="61"/>
        <v>0.274600192339738-0.951688080512666i</v>
      </c>
      <c r="Z89">
        <f t="shared" si="62"/>
        <v>0.99051272996509421</v>
      </c>
      <c r="AA89">
        <f t="shared" si="63"/>
        <v>-8.2798771654187087E-2</v>
      </c>
      <c r="AB89">
        <f t="shared" si="64"/>
        <v>-73.905027246508638</v>
      </c>
      <c r="AE89" t="str">
        <f t="shared" si="65"/>
        <v>0.880871081217196</v>
      </c>
      <c r="AF89" t="str">
        <f>COMPLEX(0,-2*$G89/'Single bit with plots'!$D$13+$G89^2/$F89/'Single bit with plots'!$D$13)</f>
        <v>-0.496863718696116i</v>
      </c>
      <c r="AG89" t="str">
        <f>COMPLEX(0,-'Single bit with plots'!$D$13/$F89)</f>
        <v>-0.450960957389379i</v>
      </c>
      <c r="AH89" t="str">
        <f t="shared" si="66"/>
        <v>0.880871081217196</v>
      </c>
      <c r="AK89" t="str">
        <f t="shared" si="67"/>
        <v>-0.045902761306737i</v>
      </c>
      <c r="AL89" t="str">
        <f t="shared" si="68"/>
        <v>1.76174216243439-0.947824676085495i</v>
      </c>
      <c r="AM89" t="str">
        <f t="shared" si="69"/>
        <v>0.010871215881213-0.0202065633635515i</v>
      </c>
      <c r="AN89">
        <f t="shared" si="70"/>
        <v>2.2945338038502714E-2</v>
      </c>
      <c r="AO89">
        <f t="shared" si="71"/>
        <v>-32.786110794971549</v>
      </c>
      <c r="AP89">
        <f t="shared" si="72"/>
        <v>-61.719562050755883</v>
      </c>
      <c r="AR89" t="str">
        <f t="shared" si="73"/>
        <v>0.880407312689744+0.473662828628894i</v>
      </c>
      <c r="AS89">
        <f t="shared" si="74"/>
        <v>0.99973672107325429</v>
      </c>
      <c r="AT89">
        <f t="shared" si="75"/>
        <v>-2.2871127892545541E-3</v>
      </c>
      <c r="AU89">
        <f t="shared" si="76"/>
        <v>28.280437949244067</v>
      </c>
      <c r="AW89">
        <f t="shared" si="77"/>
        <v>102.1854651957527</v>
      </c>
    </row>
    <row r="90" spans="3:49" x14ac:dyDescent="0.25">
      <c r="C90">
        <f>C89+('Single bit with plots'!D$16-'Single bit with plots'!D$15)/100</f>
        <v>0.79300000000000059</v>
      </c>
      <c r="D90" s="4">
        <f t="shared" si="52"/>
        <v>4982565948.5934153</v>
      </c>
      <c r="E90" s="1"/>
      <c r="F90" s="1">
        <f>$D90*'Single bit with plots'!B$25*0.000000001</f>
        <v>112.14713549618652</v>
      </c>
      <c r="G90" s="1">
        <f>1/($D90*'Single bit with plots'!C$25*0.000000000001)</f>
        <v>13.058435131560364</v>
      </c>
      <c r="H90" s="1">
        <f>$D90*'Single bit with plots'!D$25*0.000000001</f>
        <v>32.847135496186453</v>
      </c>
      <c r="I90" s="1">
        <f>1/($D90*'Single bit with plots'!E$25*0.000000000001)</f>
        <v>44.584286329542699</v>
      </c>
      <c r="L90" t="str">
        <f t="shared" si="53"/>
        <v>0.263257568969516</v>
      </c>
      <c r="M90" t="str">
        <f>COMPLEX(0,2*$H90/'Single bit with plots'!$D$13-$H90^2/$I90/'Single bit with plots'!$D$13)</f>
        <v>0.829887850690496i</v>
      </c>
      <c r="N90" t="str">
        <f>COMPLEX(0,'Single bit with plots'!$D$13/$I90)</f>
        <v>1.12147135496186i</v>
      </c>
      <c r="O90" t="str">
        <f t="shared" si="54"/>
        <v>0.263257568969516</v>
      </c>
      <c r="R90" t="str">
        <f t="shared" si="55"/>
        <v>-0.291583504271364i</v>
      </c>
      <c r="S90" t="str">
        <f t="shared" si="56"/>
        <v>0.526515137939032+1.95135920565236i</v>
      </c>
      <c r="T90" t="str">
        <f t="shared" si="57"/>
        <v>-0.139285492935914-0.0375819686675995i</v>
      </c>
      <c r="U90">
        <f t="shared" si="58"/>
        <v>0.14426660358978782</v>
      </c>
      <c r="V90">
        <f t="shared" si="59"/>
        <v>-16.816683850105022</v>
      </c>
      <c r="W90">
        <f t="shared" si="60"/>
        <v>-164.90005430466363</v>
      </c>
      <c r="Y90" t="str">
        <f t="shared" si="61"/>
        <v>0.257778427908758-0.955372926763971i</v>
      </c>
      <c r="Z90">
        <f t="shared" si="62"/>
        <v>0.98953885577508616</v>
      </c>
      <c r="AA90">
        <f t="shared" si="63"/>
        <v>-9.1342957551958801E-2</v>
      </c>
      <c r="AB90">
        <f t="shared" si="64"/>
        <v>-74.900054304663655</v>
      </c>
      <c r="AE90" t="str">
        <f t="shared" si="65"/>
        <v>0.883559797815751</v>
      </c>
      <c r="AF90" t="str">
        <f>COMPLEX(0,-2*$G90/'Single bit with plots'!$D$13+$G90^2/$F90/'Single bit with plots'!$D$13)</f>
        <v>-0.491926868723839i</v>
      </c>
      <c r="AG90" t="str">
        <f>COMPLEX(0,-'Single bit with plots'!$D$13/$F90)</f>
        <v>-0.445842863295427i</v>
      </c>
      <c r="AH90" t="str">
        <f t="shared" si="66"/>
        <v>0.883559797815751</v>
      </c>
      <c r="AK90" t="str">
        <f t="shared" si="67"/>
        <v>-0.046084005428412i</v>
      </c>
      <c r="AL90" t="str">
        <f t="shared" si="68"/>
        <v>1.7671195956315-0.937769732019266i</v>
      </c>
      <c r="AM90" t="str">
        <f t="shared" si="69"/>
        <v>0.01079831316484-0.0203481837191161i</v>
      </c>
      <c r="AN90">
        <f t="shared" si="70"/>
        <v>2.3035888258820372E-2</v>
      </c>
      <c r="AO90">
        <f t="shared" si="71"/>
        <v>-32.751900735761026</v>
      </c>
      <c r="AP90">
        <f t="shared" si="72"/>
        <v>-62.04613580382631</v>
      </c>
      <c r="AR90" t="str">
        <f t="shared" si="73"/>
        <v>0.883090934911266+0.46863605124838i</v>
      </c>
      <c r="AS90">
        <f t="shared" si="74"/>
        <v>0.99973463871775892</v>
      </c>
      <c r="AT90">
        <f t="shared" si="75"/>
        <v>-2.3052046813253632E-3</v>
      </c>
      <c r="AU90">
        <f t="shared" si="76"/>
        <v>27.953864196173587</v>
      </c>
      <c r="AW90">
        <f t="shared" si="77"/>
        <v>102.85391850083724</v>
      </c>
    </row>
    <row r="91" spans="3:49" x14ac:dyDescent="0.25">
      <c r="C91">
        <f>C90+('Single bit with plots'!D$16-'Single bit with plots'!D$15)/100</f>
        <v>0.8020000000000006</v>
      </c>
      <c r="D91" s="4">
        <f t="shared" si="52"/>
        <v>5039114616.3580322</v>
      </c>
      <c r="E91" s="1"/>
      <c r="F91" s="1">
        <f>$D91*'Single bit with plots'!B$25*0.000000001</f>
        <v>113.41992770232231</v>
      </c>
      <c r="G91" s="1">
        <f>1/($D91*'Single bit with plots'!C$25*0.000000000001)</f>
        <v>12.911894088936869</v>
      </c>
      <c r="H91" s="1">
        <f>$D91*'Single bit with plots'!D$25*0.000000001</f>
        <v>33.219927702322245</v>
      </c>
      <c r="I91" s="1">
        <f>1/($D91*'Single bit with plots'!E$25*0.000000000001)</f>
        <v>44.083963914373264</v>
      </c>
      <c r="L91" t="str">
        <f t="shared" si="53"/>
        <v>0.246439640345248</v>
      </c>
      <c r="M91" t="str">
        <f>COMPLEX(0,2*$H91/'Single bit with plots'!$D$13-$H91^2/$I91/'Single bit with plots'!$D$13)</f>
        <v>0.828132694751553i</v>
      </c>
      <c r="N91" t="str">
        <f>COMPLEX(0,'Single bit with plots'!$D$13/$I91)</f>
        <v>1.13419927702322i</v>
      </c>
      <c r="O91" t="str">
        <f t="shared" si="54"/>
        <v>0.246439640345248</v>
      </c>
      <c r="R91" t="str">
        <f t="shared" si="55"/>
        <v>-0.306066582271667i</v>
      </c>
      <c r="S91" t="str">
        <f t="shared" si="56"/>
        <v>0.492879280690496+1.96233197177477i</v>
      </c>
      <c r="T91" t="str">
        <f t="shared" si="57"/>
        <v>-0.146715111171187-0.0368504613391584i</v>
      </c>
      <c r="U91">
        <f t="shared" si="58"/>
        <v>0.15127220612816675</v>
      </c>
      <c r="V91">
        <f t="shared" si="59"/>
        <v>-16.404817187586797</v>
      </c>
      <c r="W91">
        <f t="shared" si="60"/>
        <v>-165.90067128826377</v>
      </c>
      <c r="Y91" t="str">
        <f t="shared" si="61"/>
        <v>0.240800292966644-0.958713689565504i</v>
      </c>
      <c r="Z91">
        <f t="shared" si="62"/>
        <v>0.98849214445696187</v>
      </c>
      <c r="AA91">
        <f t="shared" si="63"/>
        <v>-0.10053555346140983</v>
      </c>
      <c r="AB91">
        <f t="shared" si="64"/>
        <v>-75.900671288263737</v>
      </c>
      <c r="AE91" t="str">
        <f t="shared" si="65"/>
        <v>0.88615850538342</v>
      </c>
      <c r="AF91" t="str">
        <f>COMPLEX(0,-2*$G91/'Single bit with plots'!$D$13+$G91^2/$F91/'Single bit with plots'!$D$13)</f>
        <v>-0.487077577129163i</v>
      </c>
      <c r="AG91" t="str">
        <f>COMPLEX(0,-'Single bit with plots'!$D$13/$F91)</f>
        <v>-0.440839639143733i</v>
      </c>
      <c r="AH91" t="str">
        <f t="shared" si="66"/>
        <v>0.88615850538342</v>
      </c>
      <c r="AK91" t="str">
        <f t="shared" si="67"/>
        <v>-0.04623793798543i</v>
      </c>
      <c r="AL91" t="str">
        <f t="shared" si="68"/>
        <v>1.77231701076684-0.927917216272896i</v>
      </c>
      <c r="AM91" t="str">
        <f t="shared" si="69"/>
        <v>0.0107205147025915-0.0204761267905941i</v>
      </c>
      <c r="AN91">
        <f t="shared" si="70"/>
        <v>2.3112793077275755E-2</v>
      </c>
      <c r="AO91">
        <f t="shared" si="71"/>
        <v>-32.722951376223492</v>
      </c>
      <c r="AP91">
        <f t="shared" si="72"/>
        <v>-62.365170198322232</v>
      </c>
      <c r="AR91" t="str">
        <f t="shared" si="73"/>
        <v>0.885685118443057+0.463710760889452i</v>
      </c>
      <c r="AS91">
        <f t="shared" si="74"/>
        <v>0.99973286371718639</v>
      </c>
      <c r="AT91">
        <f t="shared" si="75"/>
        <v>-2.32062624637873E-3</v>
      </c>
      <c r="AU91">
        <f t="shared" si="76"/>
        <v>27.634829801677778</v>
      </c>
      <c r="AW91">
        <f t="shared" si="77"/>
        <v>103.53550108994152</v>
      </c>
    </row>
    <row r="92" spans="3:49" x14ac:dyDescent="0.25">
      <c r="C92">
        <f>C91+('Single bit with plots'!D$16-'Single bit with plots'!D$15)/100</f>
        <v>0.81100000000000061</v>
      </c>
      <c r="D92" s="4">
        <f t="shared" si="52"/>
        <v>5095663284.1226482</v>
      </c>
      <c r="E92" s="1"/>
      <c r="F92" s="1">
        <f>$D92*'Single bit with plots'!B$25*0.000000001</f>
        <v>114.6927199084581</v>
      </c>
      <c r="G92" s="1">
        <f>1/($D92*'Single bit with plots'!C$25*0.000000000001)</f>
        <v>12.768605498554091</v>
      </c>
      <c r="H92" s="1">
        <f>$D92*'Single bit with plots'!D$25*0.000000001</f>
        <v>33.592719908458029</v>
      </c>
      <c r="I92" s="1">
        <f>1/($D92*'Single bit with plots'!E$25*0.000000000001)</f>
        <v>43.594746065755061</v>
      </c>
      <c r="L92" t="str">
        <f t="shared" si="53"/>
        <v>0.229431916915188</v>
      </c>
      <c r="M92" t="str">
        <f>COMPLEX(0,2*$H92/'Single bit with plots'!$D$13-$H92^2/$I92/'Single bit with plots'!$D$13)</f>
        <v>0.825999240629011i</v>
      </c>
      <c r="N92" t="str">
        <f>COMPLEX(0,'Single bit with plots'!$D$13/$I92)</f>
        <v>1.14692719908458i</v>
      </c>
      <c r="O92" t="str">
        <f t="shared" si="54"/>
        <v>0.229431916915188</v>
      </c>
      <c r="R92" t="str">
        <f t="shared" si="55"/>
        <v>-0.320927958455569i</v>
      </c>
      <c r="S92" t="str">
        <f t="shared" si="56"/>
        <v>0.458863833830376+1.97292643971359i</v>
      </c>
      <c r="T92" t="str">
        <f t="shared" si="57"/>
        <v>-0.154318319267412-0.0358914018201228i</v>
      </c>
      <c r="U92">
        <f t="shared" si="58"/>
        <v>0.15843716857521917</v>
      </c>
      <c r="V92">
        <f t="shared" si="59"/>
        <v>-16.002858549180431</v>
      </c>
      <c r="W92">
        <f t="shared" si="60"/>
        <v>-166.90690209456218</v>
      </c>
      <c r="Y92" t="str">
        <f t="shared" si="61"/>
        <v>0.223672639759068-0.961700688279404i</v>
      </c>
      <c r="Z92">
        <f t="shared" si="62"/>
        <v>0.98736906150328063</v>
      </c>
      <c r="AA92">
        <f t="shared" si="63"/>
        <v>-0.11040970414688198</v>
      </c>
      <c r="AB92">
        <f t="shared" si="64"/>
        <v>-76.906902094562213</v>
      </c>
      <c r="AE92" t="str">
        <f t="shared" si="65"/>
        <v>0.888671177135346</v>
      </c>
      <c r="AF92" t="str">
        <f>COMPLEX(0,-2*$G92/'Single bit with plots'!$D$13+$G92^2/$F92/'Single bit with plots'!$D$13)</f>
        <v>-0.48231394354662i</v>
      </c>
      <c r="AG92" t="str">
        <f>COMPLEX(0,-'Single bit with plots'!$D$13/$F92)</f>
        <v>-0.435947460657551i</v>
      </c>
      <c r="AH92" t="str">
        <f t="shared" si="66"/>
        <v>0.888671177135346</v>
      </c>
      <c r="AK92" t="str">
        <f t="shared" si="67"/>
        <v>-0.046366482889069i</v>
      </c>
      <c r="AL92" t="str">
        <f t="shared" si="68"/>
        <v>1.77734235427069-0.918261404204171i</v>
      </c>
      <c r="AM92" t="str">
        <f t="shared" si="69"/>
        <v>0.0106384201675759-0.0205912114565537i</v>
      </c>
      <c r="AN92">
        <f t="shared" si="70"/>
        <v>2.3177013891146417E-2</v>
      </c>
      <c r="AO92">
        <f t="shared" si="71"/>
        <v>-32.698850378782808</v>
      </c>
      <c r="AP92">
        <f t="shared" si="72"/>
        <v>-62.676926631013885</v>
      </c>
      <c r="AR92" t="str">
        <f t="shared" si="73"/>
        <v>0.888193806108514+0.458884069038753i</v>
      </c>
      <c r="AS92">
        <f t="shared" si="74"/>
        <v>0.99973137693437009</v>
      </c>
      <c r="AT92">
        <f t="shared" si="75"/>
        <v>-2.3335437381704375E-3</v>
      </c>
      <c r="AU92">
        <f t="shared" si="76"/>
        <v>27.323073368985966</v>
      </c>
      <c r="AW92">
        <f t="shared" si="77"/>
        <v>104.22997546354819</v>
      </c>
    </row>
    <row r="93" spans="3:49" x14ac:dyDescent="0.25">
      <c r="C93">
        <f>C92+('Single bit with plots'!D$16-'Single bit with plots'!D$15)/100</f>
        <v>0.82000000000000062</v>
      </c>
      <c r="D93" s="4">
        <f t="shared" si="52"/>
        <v>5152211951.8872643</v>
      </c>
      <c r="E93" s="1"/>
      <c r="F93" s="1">
        <f>$D93*'Single bit with plots'!B$25*0.000000001</f>
        <v>115.96551211459388</v>
      </c>
      <c r="G93" s="1">
        <f>1/($D93*'Single bit with plots'!C$25*0.000000000001)</f>
        <v>12.628462267472402</v>
      </c>
      <c r="H93" s="1">
        <f>$D93*'Single bit with plots'!D$25*0.000000001</f>
        <v>33.965512114593814</v>
      </c>
      <c r="I93" s="1">
        <f>1/($D93*'Single bit with plots'!E$25*0.000000000001)</f>
        <v>43.116267145521171</v>
      </c>
      <c r="L93" t="str">
        <f t="shared" si="53"/>
        <v>0.212234398679337</v>
      </c>
      <c r="M93" t="str">
        <f>COMPLEX(0,2*$H93/'Single bit with plots'!$D$13-$H93^2/$I93/'Single bit with plots'!$D$13)</f>
        <v>0.823483243081408i</v>
      </c>
      <c r="N93" t="str">
        <f>COMPLEX(0,'Single bit with plots'!$D$13/$I93)</f>
        <v>1.15965512114594i</v>
      </c>
      <c r="O93" t="str">
        <f t="shared" si="54"/>
        <v>0.212234398679337</v>
      </c>
      <c r="R93" t="str">
        <f t="shared" si="55"/>
        <v>-0.336171878064532i</v>
      </c>
      <c r="S93" t="str">
        <f t="shared" si="56"/>
        <v>0.424468797358674+1.98313836422735i</v>
      </c>
      <c r="T93" t="str">
        <f t="shared" si="57"/>
        <v>-0.162089345785168-0.0346934288152358i</v>
      </c>
      <c r="U93">
        <f t="shared" si="58"/>
        <v>0.16576064074448313</v>
      </c>
      <c r="V93">
        <f t="shared" si="59"/>
        <v>-15.610371663497473</v>
      </c>
      <c r="W93">
        <f t="shared" si="60"/>
        <v>-167.91876298359205</v>
      </c>
      <c r="Y93" t="str">
        <f t="shared" si="61"/>
        <v>0.206402921118678-0.964324242220246i</v>
      </c>
      <c r="Z93">
        <f t="shared" si="62"/>
        <v>0.98616601542538207</v>
      </c>
      <c r="AA93">
        <f t="shared" si="63"/>
        <v>-0.12099935809186445</v>
      </c>
      <c r="AB93">
        <f t="shared" si="64"/>
        <v>-77.918762983592131</v>
      </c>
      <c r="AE93" t="str">
        <f t="shared" si="65"/>
        <v>0.891101569447705</v>
      </c>
      <c r="AF93" t="str">
        <f>COMPLEX(0,-2*$G93/'Single bit with plots'!$D$13+$G93^2/$F93/'Single bit with plots'!$D$13)</f>
        <v>-0.477634096274564i</v>
      </c>
      <c r="AG93" t="str">
        <f>COMPLEX(0,-'Single bit with plots'!$D$13/$F93)</f>
        <v>-0.431162671455212i</v>
      </c>
      <c r="AH93" t="str">
        <f t="shared" si="66"/>
        <v>0.891101569447705</v>
      </c>
      <c r="AK93" t="str">
        <f t="shared" si="67"/>
        <v>-0.046471424819352i</v>
      </c>
      <c r="AL93" t="str">
        <f t="shared" si="68"/>
        <v>1.78220313889541-0.908796767729776i</v>
      </c>
      <c r="AM93" t="str">
        <f t="shared" si="69"/>
        <v>0.0105525728504344-0.0206942070276584i</v>
      </c>
      <c r="AN93">
        <f t="shared" si="70"/>
        <v>2.3229442487225378E-2</v>
      </c>
      <c r="AO93">
        <f t="shared" si="71"/>
        <v>-32.679224265146487</v>
      </c>
      <c r="AP93">
        <f t="shared" si="72"/>
        <v>-62.981654386793387</v>
      </c>
      <c r="AR93" t="str">
        <f t="shared" si="73"/>
        <v>0.890620724804664+0.454153187316953i</v>
      </c>
      <c r="AS93">
        <f t="shared" si="74"/>
        <v>0.99973016009407889</v>
      </c>
      <c r="AT93">
        <f t="shared" si="75"/>
        <v>-2.3441159250124901E-3</v>
      </c>
      <c r="AU93">
        <f t="shared" si="76"/>
        <v>27.018345613206726</v>
      </c>
      <c r="AW93">
        <f t="shared" si="77"/>
        <v>104.93710859679885</v>
      </c>
    </row>
    <row r="94" spans="3:49" x14ac:dyDescent="0.25">
      <c r="C94">
        <f>C93+('Single bit with plots'!D$16-'Single bit with plots'!D$15)/100</f>
        <v>0.82900000000000063</v>
      </c>
      <c r="D94" s="4">
        <f t="shared" si="52"/>
        <v>5208760619.6518812</v>
      </c>
      <c r="E94" s="1"/>
      <c r="F94" s="1">
        <f>$D94*'Single bit with plots'!B$25*0.000000001</f>
        <v>117.23830432072968</v>
      </c>
      <c r="G94" s="1">
        <f>1/($D94*'Single bit with plots'!C$25*0.000000000001)</f>
        <v>12.491361953350262</v>
      </c>
      <c r="H94" s="1">
        <f>$D94*'Single bit with plots'!D$25*0.000000001</f>
        <v>34.338304320729598</v>
      </c>
      <c r="I94" s="1">
        <f>1/($D94*'Single bit with plots'!E$25*0.000000000001)</f>
        <v>42.648177393639749</v>
      </c>
      <c r="L94" t="str">
        <f t="shared" si="53"/>
        <v>0.194847085637695</v>
      </c>
      <c r="M94" t="str">
        <f>COMPLEX(0,2*$H94/'Single bit with plots'!$D$13-$H94^2/$I94/'Single bit with plots'!$D$13)</f>
        <v>0.820580456867281i</v>
      </c>
      <c r="N94" t="str">
        <f>COMPLEX(0,'Single bit with plots'!$D$13/$I94)</f>
        <v>1.1723830432073i</v>
      </c>
      <c r="O94" t="str">
        <f t="shared" si="54"/>
        <v>0.194847085637695</v>
      </c>
      <c r="R94" t="str">
        <f t="shared" si="55"/>
        <v>-0.351802586340019i</v>
      </c>
      <c r="S94" t="str">
        <f t="shared" si="56"/>
        <v>0.38969417127539+1.99296350007458i</v>
      </c>
      <c r="T94" t="str">
        <f t="shared" si="57"/>
        <v>-0.170021740726679-0.0332452056190708i</v>
      </c>
      <c r="U94">
        <f t="shared" si="58"/>
        <v>0.17324155395396437</v>
      </c>
      <c r="V94">
        <f t="shared" si="59"/>
        <v>-15.226958587206283</v>
      </c>
      <c r="W94">
        <f t="shared" si="60"/>
        <v>-168.93626214093123</v>
      </c>
      <c r="Y94" t="str">
        <f t="shared" si="61"/>
        <v>0.188999210977597-0.966574705976449i</v>
      </c>
      <c r="Z94">
        <f t="shared" si="62"/>
        <v>0.98487936519332819</v>
      </c>
      <c r="AA94">
        <f t="shared" si="63"/>
        <v>-0.13233923247089532</v>
      </c>
      <c r="AB94">
        <f t="shared" si="64"/>
        <v>-78.936262140931248</v>
      </c>
      <c r="AE94" t="str">
        <f t="shared" si="65"/>
        <v>0.893453235905071</v>
      </c>
      <c r="AF94" t="str">
        <f>COMPLEX(0,-2*$G94/'Single bit with plots'!$D$13+$G94^2/$F94/'Single bit with plots'!$D$13)</f>
        <v>-0.473036194228651i</v>
      </c>
      <c r="AG94" t="str">
        <f>COMPLEX(0,-'Single bit with plots'!$D$13/$F94)</f>
        <v>-0.426481773936397i</v>
      </c>
      <c r="AH94" t="str">
        <f t="shared" si="66"/>
        <v>0.893453235905071</v>
      </c>
      <c r="AK94" t="str">
        <f t="shared" si="67"/>
        <v>-0.046554420292254i</v>
      </c>
      <c r="AL94" t="str">
        <f t="shared" si="68"/>
        <v>1.78690647181014-0.899517968165048i</v>
      </c>
      <c r="AM94" t="str">
        <f t="shared" si="69"/>
        <v>0.010463464983933-0.0207858363691051i</v>
      </c>
      <c r="AN94">
        <f t="shared" si="70"/>
        <v>2.3270906579529821E-2</v>
      </c>
      <c r="AO94">
        <f t="shared" si="71"/>
        <v>-32.663733945938922</v>
      </c>
      <c r="AP94">
        <f t="shared" si="72"/>
        <v>-63.279591342050253</v>
      </c>
      <c r="AR94" t="str">
        <f t="shared" si="73"/>
        <v>0.892969399623845+0.449515423809237i</v>
      </c>
      <c r="AS94">
        <f t="shared" si="74"/>
        <v>0.99972919578602293</v>
      </c>
      <c r="AT94">
        <f t="shared" si="75"/>
        <v>-2.3524940631592345E-3</v>
      </c>
      <c r="AU94">
        <f t="shared" si="76"/>
        <v>26.720408657949648</v>
      </c>
      <c r="AW94">
        <f t="shared" si="77"/>
        <v>105.6566707988809</v>
      </c>
    </row>
    <row r="95" spans="3:49" x14ac:dyDescent="0.25">
      <c r="C95">
        <f>C94+('Single bit with plots'!D$16-'Single bit with plots'!D$15)/100</f>
        <v>0.83800000000000063</v>
      </c>
      <c r="D95" s="4">
        <f t="shared" si="52"/>
        <v>5265309287.4164972</v>
      </c>
      <c r="E95" s="1"/>
      <c r="F95" s="1">
        <f>$D95*'Single bit with plots'!B$25*0.000000001</f>
        <v>118.51109652686546</v>
      </c>
      <c r="G95" s="1">
        <f>1/($D95*'Single bit with plots'!C$25*0.000000000001)</f>
        <v>12.357206514710462</v>
      </c>
      <c r="H95" s="1">
        <f>$D95*'Single bit with plots'!D$25*0.000000001</f>
        <v>34.71109652686539</v>
      </c>
      <c r="I95" s="1">
        <f>1/($D95*'Single bit with plots'!E$25*0.000000000001)</f>
        <v>42.190142075569639</v>
      </c>
      <c r="L95" t="str">
        <f t="shared" si="53"/>
        <v>0.177269977790263</v>
      </c>
      <c r="M95" t="str">
        <f>COMPLEX(0,2*$H95/'Single bit with plots'!$D$13-$H95^2/$I95/'Single bit with plots'!$D$13)</f>
        <v>0.81728663674517i</v>
      </c>
      <c r="N95" t="str">
        <f>COMPLEX(0,'Single bit with plots'!$D$13/$I95)</f>
        <v>1.18511096526865i</v>
      </c>
      <c r="O95" t="str">
        <f t="shared" si="54"/>
        <v>0.177269977790263</v>
      </c>
      <c r="R95" t="str">
        <f t="shared" si="55"/>
        <v>-0.36782432852348i</v>
      </c>
      <c r="S95" t="str">
        <f t="shared" si="56"/>
        <v>0.354539955580526+2.00239760201382i</v>
      </c>
      <c r="T95" t="str">
        <f t="shared" si="57"/>
        <v>-0.178108357517887-0.0315354598404459i</v>
      </c>
      <c r="U95">
        <f t="shared" si="58"/>
        <v>0.18087861190607316</v>
      </c>
      <c r="V95">
        <f t="shared" si="59"/>
        <v>-14.852255670025931</v>
      </c>
      <c r="W95">
        <f t="shared" si="60"/>
        <v>-169.95939924077774</v>
      </c>
      <c r="Y95" t="str">
        <f t="shared" si="61"/>
        <v>0.171470223120018-0.968442507502694i</v>
      </c>
      <c r="Z95">
        <f t="shared" si="62"/>
        <v>0.98350542843185884</v>
      </c>
      <c r="AA95">
        <f t="shared" si="63"/>
        <v>-0.14446477322546722</v>
      </c>
      <c r="AB95">
        <f t="shared" si="64"/>
        <v>-79.959399240777742</v>
      </c>
      <c r="AE95" t="str">
        <f t="shared" si="65"/>
        <v>0.895729540297442</v>
      </c>
      <c r="AF95" t="str">
        <f>COMPLEX(0,-2*$G95/'Single bit with plots'!$D$13+$G95^2/$F95/'Single bit with plots'!$D$13)</f>
        <v>-0.468518428509852i</v>
      </c>
      <c r="AG95" t="str">
        <f>COMPLEX(0,-'Single bit with plots'!$D$13/$F95)</f>
        <v>-0.421901420755696i</v>
      </c>
      <c r="AH95" t="str">
        <f t="shared" si="66"/>
        <v>0.895729540297442</v>
      </c>
      <c r="AK95" t="str">
        <f t="shared" si="67"/>
        <v>-0.046617007754156i</v>
      </c>
      <c r="AL95" t="str">
        <f t="shared" si="68"/>
        <v>1.79145908059488-0.890419849265548i</v>
      </c>
      <c r="AM95" t="str">
        <f t="shared" si="69"/>
        <v>0.0103715425368969-0.0208667788266689i</v>
      </c>
      <c r="AN95">
        <f t="shared" si="70"/>
        <v>2.3302174859780346E-2</v>
      </c>
      <c r="AO95">
        <f t="shared" si="71"/>
        <v>-32.652070862293094</v>
      </c>
      <c r="AP95">
        <f t="shared" si="72"/>
        <v>-63.570964618934184</v>
      </c>
      <c r="AR95" t="str">
        <f t="shared" si="73"/>
        <v>0.89524316690226+0.444968179493343i</v>
      </c>
      <c r="AS95">
        <f t="shared" si="74"/>
        <v>0.99972846745844335</v>
      </c>
      <c r="AT95">
        <f t="shared" si="75"/>
        <v>-2.3588219520591929E-3</v>
      </c>
      <c r="AU95">
        <f t="shared" si="76"/>
        <v>26.429035381065855</v>
      </c>
      <c r="AW95">
        <f t="shared" si="77"/>
        <v>106.3884346218436</v>
      </c>
    </row>
    <row r="96" spans="3:49" x14ac:dyDescent="0.25">
      <c r="C96">
        <f>C95+('Single bit with plots'!D$16-'Single bit with plots'!D$15)/100</f>
        <v>0.84700000000000064</v>
      </c>
      <c r="D96" s="4">
        <f t="shared" si="52"/>
        <v>5321857955.1811132</v>
      </c>
      <c r="E96" s="1"/>
      <c r="F96" s="1">
        <f>$D96*'Single bit with plots'!B$25*0.000000001</f>
        <v>119.78388873300125</v>
      </c>
      <c r="G96" s="1">
        <f>1/($D96*'Single bit with plots'!C$25*0.000000000001)</f>
        <v>12.225902077127945</v>
      </c>
      <c r="H96" s="1">
        <f>$D96*'Single bit with plots'!D$25*0.000000001</f>
        <v>35.083888733001167</v>
      </c>
      <c r="I96" s="1">
        <f>1/($D96*'Single bit with plots'!E$25*0.000000000001)</f>
        <v>41.741840683975632</v>
      </c>
      <c r="L96" t="str">
        <f t="shared" si="53"/>
        <v>0.159503075137039</v>
      </c>
      <c r="M96" t="str">
        <f>COMPLEX(0,2*$H96/'Single bit with plots'!$D$13-$H96^2/$I96/'Single bit with plots'!$D$13)</f>
        <v>0.813597537473611i</v>
      </c>
      <c r="N96" t="str">
        <f>COMPLEX(0,'Single bit with plots'!$D$13/$I96)</f>
        <v>1.19783888733001i</v>
      </c>
      <c r="O96" t="str">
        <f t="shared" si="54"/>
        <v>0.159503075137039</v>
      </c>
      <c r="R96" t="str">
        <f t="shared" si="55"/>
        <v>-0.384241349856399i</v>
      </c>
      <c r="S96" t="str">
        <f t="shared" si="56"/>
        <v>0.319006150274078+2.01143642480362i</v>
      </c>
      <c r="T96" t="str">
        <f t="shared" si="57"/>
        <v>-0.186341337086913-0.0295530258118021i</v>
      </c>
      <c r="U96">
        <f t="shared" si="58"/>
        <v>0.1886702818198234</v>
      </c>
      <c r="V96">
        <f t="shared" si="59"/>
        <v>-14.485930036773564</v>
      </c>
      <c r="W96">
        <f t="shared" si="60"/>
        <v>-170.98816501159618</v>
      </c>
      <c r="Y96" t="str">
        <f t="shared" si="61"/>
        <v>0.153825327871906-0.969918188953652i</v>
      </c>
      <c r="Z96">
        <f t="shared" si="62"/>
        <v>0.98204049038623231</v>
      </c>
      <c r="AA96">
        <f t="shared" si="63"/>
        <v>-0.15741211006979436</v>
      </c>
      <c r="AB96">
        <f t="shared" si="64"/>
        <v>-80.988165011596166</v>
      </c>
      <c r="AE96" t="str">
        <f t="shared" si="65"/>
        <v>0.897933668655728</v>
      </c>
      <c r="AF96" t="str">
        <f>COMPLEX(0,-2*$G96/'Single bit with plots'!$D$13+$G96^2/$F96/'Single bit with plots'!$D$13)</f>
        <v>-0.464079023637382i</v>
      </c>
      <c r="AG96" t="str">
        <f>COMPLEX(0,-'Single bit with plots'!$D$13/$F96)</f>
        <v>-0.417418406839756i</v>
      </c>
      <c r="AH96" t="str">
        <f t="shared" si="66"/>
        <v>0.897933668655728</v>
      </c>
      <c r="AK96" t="str">
        <f t="shared" si="67"/>
        <v>-0.046660616797626i</v>
      </c>
      <c r="AL96" t="str">
        <f t="shared" si="68"/>
        <v>1.79586733731146-0.881497430477138i</v>
      </c>
      <c r="AM96" t="str">
        <f t="shared" si="69"/>
        <v>0.0102772095339352-0.0209376729671351i</v>
      </c>
      <c r="AN96">
        <f t="shared" si="70"/>
        <v>2.3323961607821009E-2</v>
      </c>
      <c r="AO96">
        <f t="shared" si="71"/>
        <v>-32.643953642331823</v>
      </c>
      <c r="AP96">
        <f t="shared" si="72"/>
        <v>-63.855991194495843</v>
      </c>
      <c r="AR96" t="str">
        <f t="shared" si="73"/>
        <v>0.89744518628825+0.440508944770661i</v>
      </c>
      <c r="AS96">
        <f t="shared" si="74"/>
        <v>0.99972795940441361</v>
      </c>
      <c r="AT96">
        <f t="shared" si="75"/>
        <v>-2.3632360529849926E-3</v>
      </c>
      <c r="AU96">
        <f t="shared" si="76"/>
        <v>26.144008805504221</v>
      </c>
      <c r="AW96">
        <f t="shared" si="77"/>
        <v>107.13217381710038</v>
      </c>
    </row>
    <row r="97" spans="3:49" x14ac:dyDescent="0.25">
      <c r="C97">
        <f>C96+('Single bit with plots'!D$16-'Single bit with plots'!D$15)/100</f>
        <v>0.85600000000000065</v>
      </c>
      <c r="D97" s="4">
        <f t="shared" si="52"/>
        <v>5378406622.9457293</v>
      </c>
      <c r="E97" s="1"/>
      <c r="F97" s="1">
        <f>$D97*'Single bit with plots'!B$25*0.000000001</f>
        <v>121.05668093913701</v>
      </c>
      <c r="G97" s="1">
        <f>1/($D97*'Single bit with plots'!C$25*0.000000000001)</f>
        <v>12.097358714167488</v>
      </c>
      <c r="H97" s="1">
        <f>$D97*'Single bit with plots'!D$25*0.000000001</f>
        <v>35.456680939136959</v>
      </c>
      <c r="I97" s="1">
        <f>1/($D97*'Single bit with plots'!E$25*0.000000000001)</f>
        <v>41.302966190802991</v>
      </c>
      <c r="L97" t="str">
        <f t="shared" si="53"/>
        <v>0.141546377678023</v>
      </c>
      <c r="M97" t="str">
        <f>COMPLEX(0,2*$H97/'Single bit with plots'!$D$13-$H97^2/$I97/'Single bit with plots'!$D$13)</f>
        <v>0.809508913811144i</v>
      </c>
      <c r="N97" t="str">
        <f>COMPLEX(0,'Single bit with plots'!$D$13/$I97)</f>
        <v>1.21056680939137i</v>
      </c>
      <c r="O97" t="str">
        <f t="shared" si="54"/>
        <v>0.141546377678023</v>
      </c>
      <c r="R97" t="str">
        <f t="shared" si="55"/>
        <v>-0.401057895580226i</v>
      </c>
      <c r="S97" t="str">
        <f t="shared" si="56"/>
        <v>0.283092755356046+2.02007572320251i</v>
      </c>
      <c r="T97" t="str">
        <f t="shared" si="57"/>
        <v>-0.194712094350575-0.0272868896238524i</v>
      </c>
      <c r="U97">
        <f t="shared" si="58"/>
        <v>0.19661478589295242</v>
      </c>
      <c r="V97">
        <f t="shared" si="59"/>
        <v>-14.127676506246551</v>
      </c>
      <c r="W97">
        <f t="shared" si="60"/>
        <v>-172.02254080678208</v>
      </c>
      <c r="Y97" t="str">
        <f t="shared" si="61"/>
        <v>0.136074566413287-0.970992450199129i</v>
      </c>
      <c r="Z97">
        <f t="shared" si="62"/>
        <v>0.98048081366657658</v>
      </c>
      <c r="AA97">
        <f t="shared" si="63"/>
        <v>-0.17121800627294437</v>
      </c>
      <c r="AB97">
        <f t="shared" si="64"/>
        <v>-82.022540806782118</v>
      </c>
      <c r="AE97" t="str">
        <f t="shared" si="65"/>
        <v>0.900068640406145</v>
      </c>
      <c r="AF97" t="str">
        <f>COMPLEX(0,-2*$G97/'Single bit with plots'!$D$13+$G97^2/$F97/'Single bit with plots'!$D$13)</f>
        <v>-0.459716238490673i</v>
      </c>
      <c r="AG97" t="str">
        <f>COMPLEX(0,-'Single bit with plots'!$D$13/$F97)</f>
        <v>-0.41302966190803i</v>
      </c>
      <c r="AH97" t="str">
        <f t="shared" si="66"/>
        <v>0.900068640406145</v>
      </c>
      <c r="AK97" t="str">
        <f t="shared" si="67"/>
        <v>-0.046686576582643i</v>
      </c>
      <c r="AL97" t="str">
        <f t="shared" si="68"/>
        <v>1.80013728081229-0.872745900398703i</v>
      </c>
      <c r="AM97" t="str">
        <f t="shared" si="69"/>
        <v>0.0101808319509783-0.0209991191436918i</v>
      </c>
      <c r="AN97">
        <f t="shared" si="70"/>
        <v>2.3336930904148991E-2</v>
      </c>
      <c r="AO97">
        <f t="shared" si="71"/>
        <v>-32.639125192920567</v>
      </c>
      <c r="AP97">
        <f t="shared" si="72"/>
        <v>-64.134878468348376</v>
      </c>
      <c r="AR97" t="str">
        <f t="shared" si="73"/>
        <v>0.89957845191411+0.436135296104074i</v>
      </c>
      <c r="AS97">
        <f t="shared" si="74"/>
        <v>0.99972765674256259</v>
      </c>
      <c r="AT97">
        <f t="shared" si="75"/>
        <v>-2.3658656561774153E-3</v>
      </c>
      <c r="AU97">
        <f t="shared" si="76"/>
        <v>25.865121531651589</v>
      </c>
      <c r="AW97">
        <f t="shared" si="77"/>
        <v>107.8876623384337</v>
      </c>
    </row>
    <row r="98" spans="3:49" x14ac:dyDescent="0.25">
      <c r="C98">
        <f>C97+('Single bit with plots'!D$16-'Single bit with plots'!D$15)/100</f>
        <v>0.86500000000000066</v>
      </c>
      <c r="D98" s="4">
        <f t="shared" si="52"/>
        <v>5434955290.7103462</v>
      </c>
      <c r="E98" s="1"/>
      <c r="F98" s="1">
        <f>$D98*'Single bit with plots'!B$25*0.000000001</f>
        <v>122.32947314527281</v>
      </c>
      <c r="G98" s="1">
        <f>1/($D98*'Single bit with plots'!C$25*0.000000000001)</f>
        <v>11.971490241996957</v>
      </c>
      <c r="H98" s="1">
        <f>$D98*'Single bit with plots'!D$25*0.000000001</f>
        <v>35.829473145272743</v>
      </c>
      <c r="I98" s="1">
        <f>1/($D98*'Single bit with plots'!E$25*0.000000000001)</f>
        <v>40.873224346043187</v>
      </c>
      <c r="L98" t="str">
        <f t="shared" si="53"/>
        <v>0.123399885413217</v>
      </c>
      <c r="M98" t="str">
        <f>COMPLEX(0,2*$H98/'Single bit with plots'!$D$13-$H98^2/$I98/'Single bit with plots'!$D$13)</f>
        <v>0.805016520516307i</v>
      </c>
      <c r="N98" t="str">
        <f>COMPLEX(0,'Single bit with plots'!$D$13/$I98)</f>
        <v>1.22329473145273i</v>
      </c>
      <c r="O98" t="str">
        <f t="shared" si="54"/>
        <v>0.123399885413217</v>
      </c>
      <c r="R98" t="str">
        <f t="shared" si="55"/>
        <v>-0.418278210936423i</v>
      </c>
      <c r="S98" t="str">
        <f t="shared" si="56"/>
        <v>0.246799770826434+2.02831125196904i</v>
      </c>
      <c r="T98" t="str">
        <f t="shared" si="57"/>
        <v>-0.203211307429808-0.0247262366928793i</v>
      </c>
      <c r="U98">
        <f t="shared" si="58"/>
        <v>0.2047100931764827</v>
      </c>
      <c r="V98">
        <f t="shared" si="59"/>
        <v>-13.777214880722717</v>
      </c>
      <c r="W98">
        <f t="shared" si="60"/>
        <v>-173.0624981829819</v>
      </c>
      <c r="Y98" t="str">
        <f t="shared" si="61"/>
        <v>0.118228662389672-0.971656194927619i</v>
      </c>
      <c r="Z98">
        <f t="shared" si="62"/>
        <v>0.97882264877334657</v>
      </c>
      <c r="AA98">
        <f t="shared" si="63"/>
        <v>-0.1859198030889469</v>
      </c>
      <c r="AB98">
        <f t="shared" si="64"/>
        <v>-83.062498182981926</v>
      </c>
      <c r="AE98" t="str">
        <f t="shared" si="65"/>
        <v>0.902137318716478</v>
      </c>
      <c r="AF98" t="str">
        <f>COMPLEX(0,-2*$G98/'Single bit with plots'!$D$13+$G98^2/$F98/'Single bit with plots'!$D$13)</f>
        <v>-0.455428366999052i</v>
      </c>
      <c r="AG98" t="str">
        <f>COMPLEX(0,-'Single bit with plots'!$D$13/$F98)</f>
        <v>-0.408732243460432i</v>
      </c>
      <c r="AH98" t="str">
        <f t="shared" si="66"/>
        <v>0.902137318716478</v>
      </c>
      <c r="AK98" t="str">
        <f t="shared" si="67"/>
        <v>-0.04669612353862i</v>
      </c>
      <c r="AL98" t="str">
        <f t="shared" si="68"/>
        <v>1.80427463743296-0.864160610459484i</v>
      </c>
      <c r="AM98" t="str">
        <f t="shared" si="69"/>
        <v>0.0100827412310307-0.0210516818965809i</v>
      </c>
      <c r="AN98">
        <f t="shared" si="70"/>
        <v>2.334170048232901E-2</v>
      </c>
      <c r="AO98">
        <f t="shared" si="71"/>
        <v>-32.637350161022439</v>
      </c>
      <c r="AP98">
        <f t="shared" si="72"/>
        <v>-64.407824792143543</v>
      </c>
      <c r="AR98" t="str">
        <f t="shared" si="73"/>
        <v>0.901645802747208+0.431844892764675i</v>
      </c>
      <c r="AS98">
        <f t="shared" si="74"/>
        <v>0.99972754539353903</v>
      </c>
      <c r="AT98">
        <f t="shared" si="75"/>
        <v>-2.3668330850339266E-3</v>
      </c>
      <c r="AU98">
        <f t="shared" si="76"/>
        <v>25.592175207856414</v>
      </c>
      <c r="AW98">
        <f t="shared" si="77"/>
        <v>108.65467339083834</v>
      </c>
    </row>
    <row r="99" spans="3:49" x14ac:dyDescent="0.25">
      <c r="C99">
        <f>C98+('Single bit with plots'!D$16-'Single bit with plots'!D$15)/100</f>
        <v>0.87400000000000067</v>
      </c>
      <c r="D99" s="4">
        <f t="shared" si="52"/>
        <v>5491503958.4749622</v>
      </c>
      <c r="E99" s="1"/>
      <c r="F99" s="1">
        <f>$D99*'Single bit with plots'!B$25*0.000000001</f>
        <v>123.60226535140859</v>
      </c>
      <c r="G99" s="1">
        <f>1/($D99*'Single bit with plots'!C$25*0.000000000001)</f>
        <v>11.848214026690354</v>
      </c>
      <c r="H99" s="1">
        <f>$D99*'Single bit with plots'!D$25*0.000000001</f>
        <v>36.202265351408528</v>
      </c>
      <c r="I99" s="1">
        <f>1/($D99*'Single bit with plots'!E$25*0.000000000001)</f>
        <v>40.452333019825353</v>
      </c>
      <c r="L99" t="str">
        <f t="shared" si="53"/>
        <v>0.10506359834262</v>
      </c>
      <c r="M99" t="str">
        <f>COMPLEX(0,2*$H99/'Single bit with plots'!$D$13-$H99^2/$I99/'Single bit with plots'!$D$13)</f>
        <v>0.800116112347637i</v>
      </c>
      <c r="N99" t="str">
        <f>COMPLEX(0,'Single bit with plots'!$D$13/$I99)</f>
        <v>1.23602265351409i</v>
      </c>
      <c r="O99" t="str">
        <f t="shared" si="54"/>
        <v>0.10506359834262</v>
      </c>
      <c r="R99" t="str">
        <f t="shared" si="55"/>
        <v>-0.435906541166453i</v>
      </c>
      <c r="S99" t="str">
        <f t="shared" si="56"/>
        <v>0.21012719668524+2.03613876586173i</v>
      </c>
      <c r="T99" t="str">
        <f t="shared" si="57"/>
        <v>-0.211828909920467-0.0218605017323759i</v>
      </c>
      <c r="U99">
        <f t="shared" si="58"/>
        <v>0.21295391194830052</v>
      </c>
      <c r="V99">
        <f t="shared" si="59"/>
        <v>-13.434287551160775</v>
      </c>
      <c r="W99">
        <f t="shared" si="60"/>
        <v>-174.1079984888832</v>
      </c>
      <c r="Y99" t="str">
        <f t="shared" si="61"/>
        <v>0.100299030493458-0.971900579209613i</v>
      </c>
      <c r="Z99">
        <f t="shared" si="62"/>
        <v>0.97706224539990738</v>
      </c>
      <c r="AA99">
        <f t="shared" si="63"/>
        <v>-0.20155535873407401</v>
      </c>
      <c r="AB99">
        <f t="shared" si="64"/>
        <v>-84.107998488883226</v>
      </c>
      <c r="AE99" t="str">
        <f t="shared" si="65"/>
        <v>0.904142420100431</v>
      </c>
      <c r="AF99" t="str">
        <f>COMPLEX(0,-2*$G99/'Single bit with plots'!$D$13+$G99^2/$F99/'Single bit with plots'!$D$13)</f>
        <v>-0.451213738613001i</v>
      </c>
      <c r="AG99" t="str">
        <f>COMPLEX(0,-'Single bit with plots'!$D$13/$F99)</f>
        <v>-0.404523330198253i</v>
      </c>
      <c r="AH99" t="str">
        <f t="shared" si="66"/>
        <v>0.904142420100431</v>
      </c>
      <c r="AK99" t="str">
        <f t="shared" si="67"/>
        <v>-0.046690408414748i</v>
      </c>
      <c r="AL99" t="str">
        <f t="shared" si="68"/>
        <v>1.80828484020086-0.855737068811254i</v>
      </c>
      <c r="AM99" t="str">
        <f t="shared" si="69"/>
        <v>0.00998323745957476-0.0210958921989345i</v>
      </c>
      <c r="AN99">
        <f t="shared" si="70"/>
        <v>2.3338845255138956E-2</v>
      </c>
      <c r="AO99">
        <f t="shared" si="71"/>
        <v>-32.638412710223761</v>
      </c>
      <c r="AP99">
        <f t="shared" si="72"/>
        <v>-64.675019963859427</v>
      </c>
      <c r="AR99" t="str">
        <f t="shared" si="73"/>
        <v>0.903649932189111+0.427635473688483i</v>
      </c>
      <c r="AS99">
        <f t="shared" si="74"/>
        <v>0.99972761205348237</v>
      </c>
      <c r="AT99">
        <f t="shared" si="75"/>
        <v>-2.366253926347621E-3</v>
      </c>
      <c r="AU99">
        <f t="shared" si="76"/>
        <v>25.32498003614057</v>
      </c>
      <c r="AW99">
        <f t="shared" si="77"/>
        <v>109.4329785250238</v>
      </c>
    </row>
    <row r="100" spans="3:49" x14ac:dyDescent="0.25">
      <c r="C100">
        <f>C99+('Single bit with plots'!D$16-'Single bit with plots'!D$15)/100</f>
        <v>0.88300000000000067</v>
      </c>
      <c r="D100" s="4">
        <f t="shared" si="52"/>
        <v>5548052626.2395782</v>
      </c>
      <c r="E100" s="1"/>
      <c r="F100" s="1">
        <f>$D100*'Single bit with plots'!B$25*0.000000001</f>
        <v>124.87505755754438</v>
      </c>
      <c r="G100" s="1">
        <f>1/($D100*'Single bit with plots'!C$25*0.000000000001)</f>
        <v>11.727450803315255</v>
      </c>
      <c r="H100" s="1">
        <f>$D100*'Single bit with plots'!D$25*0.000000001</f>
        <v>36.575057557544312</v>
      </c>
      <c r="I100" s="1">
        <f>1/($D100*'Single bit with plots'!E$25*0.000000000001)</f>
        <v>40.040021584742199</v>
      </c>
      <c r="L100" t="str">
        <f t="shared" si="53"/>
        <v>0.0865375164662313</v>
      </c>
      <c r="M100" t="str">
        <f>COMPLEX(0,2*$H100/'Single bit with plots'!$D$13-$H100^2/$I100/'Single bit with plots'!$D$13)</f>
        <v>0.794803444063673i</v>
      </c>
      <c r="N100" t="str">
        <f>COMPLEX(0,'Single bit with plots'!$D$13/$I100)</f>
        <v>1.24875057557544i</v>
      </c>
      <c r="O100" t="str">
        <f t="shared" si="54"/>
        <v>0.0865375164662313</v>
      </c>
      <c r="R100" t="str">
        <f t="shared" si="55"/>
        <v>-0.453947131511767i</v>
      </c>
      <c r="S100" t="str">
        <f t="shared" si="56"/>
        <v>0.173075032932463+2.04355401963911i</v>
      </c>
      <c r="T100" t="str">
        <f t="shared" si="57"/>
        <v>-0.220554086548246-0.0186794209626365i</v>
      </c>
      <c r="U100">
        <f t="shared" si="58"/>
        <v>0.22134368267612828</v>
      </c>
      <c r="V100">
        <f t="shared" si="59"/>
        <v>-13.098657372329228</v>
      </c>
      <c r="W100">
        <f t="shared" si="60"/>
        <v>-175.15899246745872</v>
      </c>
      <c r="Y100" t="str">
        <f t="shared" si="61"/>
        <v>0.0822977816840872-0.971717062353674i</v>
      </c>
      <c r="Z100">
        <f t="shared" si="62"/>
        <v>0.97519586450075546</v>
      </c>
      <c r="AA100">
        <f t="shared" si="63"/>
        <v>-0.21816298184414609</v>
      </c>
      <c r="AB100">
        <f t="shared" si="64"/>
        <v>-85.158992467458702</v>
      </c>
      <c r="AE100" t="str">
        <f t="shared" si="65"/>
        <v>0.906086523340251</v>
      </c>
      <c r="AF100" t="str">
        <f>COMPLEX(0,-2*$G100/'Single bit with plots'!$D$13+$G100^2/$F100/'Single bit with plots'!$D$13)</f>
        <v>-0.4470707185867i</v>
      </c>
      <c r="AG100" t="str">
        <f>COMPLEX(0,-'Single bit with plots'!$D$13/$F100)</f>
        <v>-0.400400215847422i</v>
      </c>
      <c r="AH100" t="str">
        <f t="shared" si="66"/>
        <v>0.906086523340251</v>
      </c>
      <c r="AK100" t="str">
        <f t="shared" si="67"/>
        <v>-0.046670502739278i</v>
      </c>
      <c r="AL100" t="str">
        <f t="shared" si="68"/>
        <v>1.8121730466805-0.847470934434122i</v>
      </c>
      <c r="AM100" t="str">
        <f t="shared" si="69"/>
        <v>0.00988259223469169-0.0211322495573262i</v>
      </c>
      <c r="AN100">
        <f t="shared" si="70"/>
        <v>2.3328900544824265E-2</v>
      </c>
      <c r="AO100">
        <f t="shared" si="71"/>
        <v>-32.642114567088825</v>
      </c>
      <c r="AP100">
        <f t="shared" si="72"/>
        <v>-64.936645689633906</v>
      </c>
      <c r="AR100" t="str">
        <f t="shared" si="73"/>
        <v>0.905593396984826+0.423504854443082i</v>
      </c>
      <c r="AS100">
        <f t="shared" si="74"/>
        <v>0.99972784416528715</v>
      </c>
      <c r="AT100">
        <f t="shared" si="75"/>
        <v>-2.3642372797514585E-3</v>
      </c>
      <c r="AU100">
        <f t="shared" si="76"/>
        <v>25.063354310366112</v>
      </c>
      <c r="AW100">
        <f t="shared" si="77"/>
        <v>110.22234677782481</v>
      </c>
    </row>
    <row r="101" spans="3:49" x14ac:dyDescent="0.25">
      <c r="C101">
        <f>C100+('Single bit with plots'!D$16-'Single bit with plots'!D$15)/100</f>
        <v>0.89200000000000068</v>
      </c>
      <c r="D101" s="4">
        <f t="shared" si="52"/>
        <v>5604601294.0041952</v>
      </c>
      <c r="E101" s="1"/>
      <c r="F101" s="1">
        <f>$D101*'Single bit with plots'!B$25*0.000000001</f>
        <v>126.14784976368018</v>
      </c>
      <c r="G101" s="1">
        <f>1/($D101*'Single bit with plots'!C$25*0.000000000001)</f>
        <v>11.609124505972385</v>
      </c>
      <c r="H101" s="1">
        <f>$D101*'Single bit with plots'!D$25*0.000000001</f>
        <v>36.947849763680104</v>
      </c>
      <c r="I101" s="1">
        <f>1/($D101*'Single bit with plots'!E$25*0.000000000001)</f>
        <v>39.636030335568783</v>
      </c>
      <c r="L101" t="str">
        <f t="shared" si="53"/>
        <v>0.0678216397840514</v>
      </c>
      <c r="M101" t="str">
        <f>COMPLEX(0,2*$H101/'Single bit with plots'!$D$13-$H101^2/$I101/'Single bit with plots'!$D$13)</f>
        <v>0.789074270422953i</v>
      </c>
      <c r="N101" t="str">
        <f>COMPLEX(0,'Single bit with plots'!$D$13/$I101)</f>
        <v>1.2614784976368i</v>
      </c>
      <c r="O101" t="str">
        <f t="shared" si="54"/>
        <v>0.0678216397840514</v>
      </c>
      <c r="R101" t="str">
        <f t="shared" si="55"/>
        <v>-0.472404227213847i</v>
      </c>
      <c r="S101" t="str">
        <f t="shared" si="56"/>
        <v>0.135643279568103+2.05055276805975i</v>
      </c>
      <c r="T101" t="str">
        <f t="shared" si="57"/>
        <v>-0.229375272534432-0.0151730863516559i</v>
      </c>
      <c r="U101">
        <f t="shared" si="58"/>
        <v>0.22987657166331621</v>
      </c>
      <c r="V101">
        <f t="shared" si="59"/>
        <v>-12.770105769552815</v>
      </c>
      <c r="W101">
        <f t="shared" si="60"/>
        <v>-176.21541987480407</v>
      </c>
      <c r="Y101" t="str">
        <f t="shared" si="61"/>
        <v>0.0642377247178503-0.971097459848082i</v>
      </c>
      <c r="Z101">
        <f t="shared" si="62"/>
        <v>0.97321979110595758</v>
      </c>
      <c r="AA101">
        <f t="shared" si="63"/>
        <v>-0.23578135938021588</v>
      </c>
      <c r="AB101">
        <f t="shared" si="64"/>
        <v>-86.21541987480407</v>
      </c>
      <c r="AE101" t="str">
        <f t="shared" si="65"/>
        <v>0.907972077782377</v>
      </c>
      <c r="AF101" t="str">
        <f>COMPLEX(0,-2*$G101/'Single bit with plots'!$D$13+$G101^2/$F101/'Single bit with plots'!$D$13)</f>
        <v>-0.442997708097889i</v>
      </c>
      <c r="AG101" t="str">
        <f>COMPLEX(0,-'Single bit with plots'!$D$13/$F101)</f>
        <v>-0.396360303355688i</v>
      </c>
      <c r="AH101" t="str">
        <f t="shared" si="66"/>
        <v>0.907972077782377</v>
      </c>
      <c r="AK101" t="str">
        <f t="shared" si="67"/>
        <v>-0.046637404742201i</v>
      </c>
      <c r="AL101" t="str">
        <f t="shared" si="68"/>
        <v>1.81594415556475-0.839358011453577i</v>
      </c>
      <c r="AM101" t="str">
        <f t="shared" si="69"/>
        <v>0.00978105126311652-0.0211612239761389i</v>
      </c>
      <c r="AN101">
        <f t="shared" si="70"/>
        <v>2.3312365044757453E-2</v>
      </c>
      <c r="AO101">
        <f t="shared" si="71"/>
        <v>-32.648273299399897</v>
      </c>
      <c r="AP101">
        <f t="shared" si="72"/>
        <v>-65.192876015629793</v>
      </c>
      <c r="AR101" t="str">
        <f t="shared" si="73"/>
        <v>0.90747862549867+0.419450924303509i</v>
      </c>
      <c r="AS101">
        <f t="shared" si="74"/>
        <v>0.99972822988851495</v>
      </c>
      <c r="AT101">
        <f t="shared" si="75"/>
        <v>-2.3608860189450742E-3</v>
      </c>
      <c r="AU101">
        <f t="shared" si="76"/>
        <v>24.807123984370271</v>
      </c>
      <c r="AW101">
        <f t="shared" si="77"/>
        <v>111.02254385917433</v>
      </c>
    </row>
    <row r="102" spans="3:49" x14ac:dyDescent="0.25">
      <c r="C102">
        <f>C101+('Single bit with plots'!D$16-'Single bit with plots'!D$15)/100</f>
        <v>0.90100000000000069</v>
      </c>
      <c r="D102" s="4">
        <f t="shared" si="52"/>
        <v>5661149961.7688112</v>
      </c>
      <c r="E102" s="1"/>
      <c r="F102" s="1">
        <f>$D102*'Single bit with plots'!B$25*0.000000001</f>
        <v>127.42064196981596</v>
      </c>
      <c r="G102" s="1">
        <f>1/($D102*'Single bit with plots'!C$25*0.000000000001)</f>
        <v>11.493162108021497</v>
      </c>
      <c r="H102" s="1">
        <f>$D102*'Single bit with plots'!D$25*0.000000001</f>
        <v>37.320641969815881</v>
      </c>
      <c r="I102" s="1">
        <f>1/($D102*'Single bit with plots'!E$25*0.000000000001)</f>
        <v>39.240109943759549</v>
      </c>
      <c r="L102" t="str">
        <f t="shared" si="53"/>
        <v>0.0489159682960808</v>
      </c>
      <c r="M102" t="str">
        <f>COMPLEX(0,2*$H102/'Single bit with plots'!$D$13-$H102^2/$I102/'Single bit with plots'!$D$13)</f>
        <v>0.782924346184016i</v>
      </c>
      <c r="N102" t="str">
        <f>COMPLEX(0,'Single bit with plots'!$D$13/$I102)</f>
        <v>1.27420641969816i</v>
      </c>
      <c r="O102" t="str">
        <f t="shared" si="54"/>
        <v>0.0489159682960808</v>
      </c>
      <c r="R102" t="str">
        <f t="shared" si="55"/>
        <v>-0.491282073514144i</v>
      </c>
      <c r="S102" t="str">
        <f t="shared" si="56"/>
        <v>0.0978319365921616+2.05713076588218i</v>
      </c>
      <c r="T102" t="str">
        <f t="shared" si="57"/>
        <v>-0.238280156992429-0.0113320016387275i</v>
      </c>
      <c r="U102">
        <f t="shared" si="58"/>
        <v>0.23854946547304762</v>
      </c>
      <c r="V102">
        <f t="shared" si="59"/>
        <v>-12.448431044885922</v>
      </c>
      <c r="W102">
        <f t="shared" si="60"/>
        <v>-177.27720911884765</v>
      </c>
      <c r="Y102" t="str">
        <f t="shared" si="61"/>
        <v>0.0461323636650107-0.970033998138827i</v>
      </c>
      <c r="Z102">
        <f t="shared" si="62"/>
        <v>0.97113034785373609</v>
      </c>
      <c r="AA102">
        <f t="shared" si="63"/>
        <v>-0.25444947899125209</v>
      </c>
      <c r="AB102">
        <f t="shared" si="64"/>
        <v>-87.277209118847665</v>
      </c>
      <c r="AE102" t="str">
        <f t="shared" si="65"/>
        <v>0.909801411055957</v>
      </c>
      <c r="AF102" t="str">
        <f>COMPLEX(0,-2*$G102/'Single bit with plots'!$D$13+$G102^2/$F102/'Single bit with plots'!$D$13)</f>
        <v>-0.438993144227886i</v>
      </c>
      <c r="AG102" t="str">
        <f>COMPLEX(0,-'Single bit with plots'!$D$13/$F102)</f>
        <v>-0.392401099437595i</v>
      </c>
      <c r="AH102" t="str">
        <f t="shared" si="66"/>
        <v>0.909801411055957</v>
      </c>
      <c r="AK102" t="str">
        <f t="shared" si="67"/>
        <v>-0.046592044790291i</v>
      </c>
      <c r="AL102" t="str">
        <f t="shared" si="68"/>
        <v>1.81960282211191-0.831394243665481i</v>
      </c>
      <c r="AM102" t="str">
        <f t="shared" si="69"/>
        <v>0.00967883671003264-0.0211832577943876i</v>
      </c>
      <c r="AN102">
        <f t="shared" si="70"/>
        <v>2.3289703537034526E-2</v>
      </c>
      <c r="AO102">
        <f t="shared" si="71"/>
        <v>-32.656720794398232</v>
      </c>
      <c r="AP102">
        <f t="shared" si="72"/>
        <v>-65.443877732201727</v>
      </c>
      <c r="AR102" t="str">
        <f t="shared" si="73"/>
        <v>0.909307925407978+0.415471643435986i</v>
      </c>
      <c r="AS102">
        <f t="shared" si="74"/>
        <v>0.99972875806848727</v>
      </c>
      <c r="AT102">
        <f t="shared" si="75"/>
        <v>-2.3562970600665462E-3</v>
      </c>
      <c r="AU102">
        <f t="shared" si="76"/>
        <v>24.556122267798322</v>
      </c>
      <c r="AW102">
        <f t="shared" si="77"/>
        <v>111.83333138664599</v>
      </c>
    </row>
    <row r="103" spans="3:49" x14ac:dyDescent="0.25">
      <c r="C103">
        <f>C102+('Single bit with plots'!D$16-'Single bit with plots'!D$15)/100</f>
        <v>0.9100000000000007</v>
      </c>
      <c r="D103" s="4">
        <f t="shared" si="52"/>
        <v>5717698629.5334272</v>
      </c>
      <c r="E103" s="1"/>
      <c r="F103" s="1">
        <f>$D103*'Single bit with plots'!B$25*0.000000001</f>
        <v>128.69343417595175</v>
      </c>
      <c r="G103" s="1">
        <f>1/($D103*'Single bit with plots'!C$25*0.000000000001)</f>
        <v>11.379493471788319</v>
      </c>
      <c r="H103" s="1">
        <f>$D103*'Single bit with plots'!D$25*0.000000001</f>
        <v>37.693434175951673</v>
      </c>
      <c r="I103" s="1">
        <f>1/($D103*'Single bit with plots'!E$25*0.000000000001)</f>
        <v>38.852020944315782</v>
      </c>
      <c r="L103" t="str">
        <f t="shared" si="53"/>
        <v>0.029820502002319</v>
      </c>
      <c r="M103" t="str">
        <f>COMPLEX(0,2*$H103/'Single bit with plots'!$D$13-$H103^2/$I103/'Single bit with plots'!$D$13)</f>
        <v>0.776349426105398i</v>
      </c>
      <c r="N103" t="str">
        <f>COMPLEX(0,'Single bit with plots'!$D$13/$I103)</f>
        <v>1.28693434175952i</v>
      </c>
      <c r="O103" t="str">
        <f t="shared" si="54"/>
        <v>0.029820502002319</v>
      </c>
      <c r="R103" t="str">
        <f t="shared" si="55"/>
        <v>-0.510584915654122i</v>
      </c>
      <c r="S103" t="str">
        <f t="shared" si="56"/>
        <v>0.059641004004638+2.06328376786492i</v>
      </c>
      <c r="T103" t="str">
        <f t="shared" si="57"/>
        <v>-0.247255690663277-0.00714713984895918i</v>
      </c>
      <c r="U103">
        <f t="shared" si="58"/>
        <v>0.24735896622801992</v>
      </c>
      <c r="V103">
        <f t="shared" si="59"/>
        <v>-12.133446855559173</v>
      </c>
      <c r="W103">
        <f t="shared" si="60"/>
        <v>-178.34427692132684</v>
      </c>
      <c r="Y103" t="str">
        <f t="shared" si="61"/>
        <v>0.0279958911038444-0.968519370951301i</v>
      </c>
      <c r="Z103">
        <f t="shared" si="62"/>
        <v>0.96892390920371152</v>
      </c>
      <c r="AA103">
        <f t="shared" si="63"/>
        <v>-0.27420654588834847</v>
      </c>
      <c r="AB103">
        <f t="shared" si="64"/>
        <v>-88.344276921326852</v>
      </c>
      <c r="AE103" t="str">
        <f t="shared" si="65"/>
        <v>0.911576736259675</v>
      </c>
      <c r="AF103" t="str">
        <f>COMPLEX(0,-2*$G103/'Single bit with plots'!$D$13+$G103^2/$F103/'Single bit with plots'!$D$13)</f>
        <v>-0.435055499821788i</v>
      </c>
      <c r="AG103" t="str">
        <f>COMPLEX(0,-'Single bit with plots'!$D$13/$F103)</f>
        <v>-0.388520209443158i</v>
      </c>
      <c r="AH103" t="str">
        <f t="shared" si="66"/>
        <v>0.911576736259675</v>
      </c>
      <c r="AK103" t="str">
        <f t="shared" si="67"/>
        <v>-0.04653529037863i</v>
      </c>
      <c r="AL103" t="str">
        <f t="shared" si="68"/>
        <v>1.82315347251935-0.823575709264946i</v>
      </c>
      <c r="AM103" t="str">
        <f t="shared" si="69"/>
        <v>0.00957614932741225-0.0211987674032029i</v>
      </c>
      <c r="AN103">
        <f t="shared" si="70"/>
        <v>2.3261349388115811E-2</v>
      </c>
      <c r="AO103">
        <f t="shared" si="71"/>
        <v>-32.667301910109707</v>
      </c>
      <c r="AP103">
        <f t="shared" si="72"/>
        <v>-65.68981075243957</v>
      </c>
      <c r="AR103" t="str">
        <f t="shared" si="73"/>
        <v>0.911083490861286+0.411565040187643i</v>
      </c>
      <c r="AS103">
        <f t="shared" si="74"/>
        <v>0.99972941820506778</v>
      </c>
      <c r="AT103">
        <f t="shared" si="75"/>
        <v>-2.3505616327868929E-3</v>
      </c>
      <c r="AU103">
        <f t="shared" si="76"/>
        <v>24.310189247560409</v>
      </c>
      <c r="AW103">
        <f t="shared" si="77"/>
        <v>112.65446616888727</v>
      </c>
    </row>
    <row r="104" spans="3:49" x14ac:dyDescent="0.25">
      <c r="C104">
        <f>C103+('Single bit with plots'!D$16-'Single bit with plots'!D$15)/100</f>
        <v>0.91900000000000071</v>
      </c>
      <c r="D104" s="4">
        <f t="shared" si="52"/>
        <v>5774247297.2980442</v>
      </c>
      <c r="E104" s="1"/>
      <c r="F104" s="1">
        <f>$D104*'Single bit with plots'!B$25*0.000000001</f>
        <v>129.96622638208754</v>
      </c>
      <c r="G104" s="1">
        <f>1/($D104*'Single bit with plots'!C$25*0.000000000001)</f>
        <v>11.268051207102685</v>
      </c>
      <c r="H104" s="1">
        <f>$D104*'Single bit with plots'!D$25*0.000000001</f>
        <v>38.066226382087457</v>
      </c>
      <c r="I104" s="1">
        <f>1/($D104*'Single bit with plots'!E$25*0.000000000001)</f>
        <v>38.47153325280452</v>
      </c>
      <c r="L104" t="str">
        <f t="shared" si="53"/>
        <v>0.0105352409027658</v>
      </c>
      <c r="M104" t="str">
        <f>COMPLEX(0,2*$H104/'Single bit with plots'!$D$13-$H104^2/$I104/'Single bit with plots'!$D$13)</f>
        <v>0.769345264945639i</v>
      </c>
      <c r="N104" t="str">
        <f>COMPLEX(0,'Single bit with plots'!$D$13/$I104)</f>
        <v>1.29966226382088i</v>
      </c>
      <c r="O104" t="str">
        <f t="shared" si="54"/>
        <v>0.0105352409027658</v>
      </c>
      <c r="R104" t="str">
        <f t="shared" si="55"/>
        <v>-0.530316998875241i</v>
      </c>
      <c r="S104" t="str">
        <f t="shared" si="56"/>
        <v>0.0210704818055316+2.06900752876652i</v>
      </c>
      <c r="T104" t="str">
        <f t="shared" si="57"/>
        <v>-0.256288098280866-0.00261000196312512i</v>
      </c>
      <c r="U104">
        <f t="shared" si="58"/>
        <v>0.25630138788284068</v>
      </c>
      <c r="V104">
        <f t="shared" si="59"/>
        <v>-11.824980841728522</v>
      </c>
      <c r="W104">
        <f t="shared" si="60"/>
        <v>-179.4165280065173</v>
      </c>
      <c r="Y104" t="str">
        <f t="shared" si="61"/>
        <v>0.00984317669869426-0.96654679681938i</v>
      </c>
      <c r="Z104">
        <f t="shared" si="62"/>
        <v>0.96659691628378663</v>
      </c>
      <c r="AA104">
        <f t="shared" si="63"/>
        <v>-0.29509189433116906</v>
      </c>
      <c r="AB104">
        <f t="shared" si="64"/>
        <v>-89.416528006517325</v>
      </c>
      <c r="AE104" t="str">
        <f t="shared" si="65"/>
        <v>0.913300158658329</v>
      </c>
      <c r="AF104" t="str">
        <f>COMPLEX(0,-2*$G104/'Single bit with plots'!$D$13+$G104^2/$F104/'Single bit with plots'!$D$13)</f>
        <v>-0.431183283246395i</v>
      </c>
      <c r="AG104" t="str">
        <f>COMPLEX(0,-'Single bit with plots'!$D$13/$F104)</f>
        <v>-0.384715332528045i</v>
      </c>
      <c r="AH104" t="str">
        <f t="shared" si="66"/>
        <v>0.913300158658329</v>
      </c>
      <c r="AK104" t="str">
        <f t="shared" si="67"/>
        <v>-0.04646795071835i</v>
      </c>
      <c r="AL104" t="str">
        <f t="shared" si="68"/>
        <v>1.82660031731666-0.81589861577444i</v>
      </c>
      <c r="AM104" t="str">
        <f t="shared" si="69"/>
        <v>0.00947317038303947-0.0212081448517108i</v>
      </c>
      <c r="AN104">
        <f t="shared" si="70"/>
        <v>2.3227706842416526E-2</v>
      </c>
      <c r="AO104">
        <f t="shared" si="71"/>
        <v>-32.679873276955654</v>
      </c>
      <c r="AP104">
        <f t="shared" si="72"/>
        <v>-65.930828466984963</v>
      </c>
      <c r="AR104" t="str">
        <f t="shared" si="73"/>
        <v>0.91280740914343+0.407729208479966i</v>
      </c>
      <c r="AS104">
        <f t="shared" si="74"/>
        <v>0.99973020042151406</v>
      </c>
      <c r="AT104">
        <f t="shared" si="75"/>
        <v>-2.3437655508233525E-3</v>
      </c>
      <c r="AU104">
        <f t="shared" si="76"/>
        <v>24.069171533014984</v>
      </c>
      <c r="AW104">
        <f t="shared" si="77"/>
        <v>113.48569953953231</v>
      </c>
    </row>
    <row r="105" spans="3:49" x14ac:dyDescent="0.25">
      <c r="C105">
        <f>C104+('Single bit with plots'!D$16-'Single bit with plots'!D$15)/100</f>
        <v>0.92800000000000071</v>
      </c>
      <c r="D105" s="4">
        <f t="shared" si="52"/>
        <v>5830795965.0626602</v>
      </c>
      <c r="E105" s="1"/>
      <c r="F105" s="1">
        <f>$D105*'Single bit with plots'!B$25*0.000000001</f>
        <v>131.23901858822333</v>
      </c>
      <c r="G105" s="1">
        <f>1/($D105*'Single bit with plots'!C$25*0.000000000001)</f>
        <v>11.158770538068286</v>
      </c>
      <c r="H105" s="1">
        <f>$D105*'Single bit with plots'!D$25*0.000000001</f>
        <v>38.439018588223249</v>
      </c>
      <c r="I105" s="1">
        <f>1/($D105*'Single bit with plots'!E$25*0.000000000001)</f>
        <v>38.098425710482068</v>
      </c>
      <c r="L105" t="str">
        <f t="shared" si="53"/>
        <v>-0.00893981500257834</v>
      </c>
      <c r="M105" t="str">
        <f>COMPLEX(0,2*$H105/'Single bit with plots'!$D$13-$H105^2/$I105/'Single bit with plots'!$D$13)</f>
        <v>0.761907617463277i</v>
      </c>
      <c r="N105" t="str">
        <f>COMPLEX(0,'Single bit with plots'!$D$13/$I105)</f>
        <v>1.31239018588223i</v>
      </c>
      <c r="O105" t="str">
        <f t="shared" si="54"/>
        <v>-0.00893981500257834</v>
      </c>
      <c r="R105" t="str">
        <f t="shared" si="55"/>
        <v>-0.550482568418953i</v>
      </c>
      <c r="S105" t="str">
        <f t="shared" si="56"/>
        <v>-0.0178796300051567+2.07429780334551i</v>
      </c>
      <c r="T105" t="str">
        <f t="shared" si="57"/>
        <v>-0.265362895834367+0.0022873236364437i</v>
      </c>
      <c r="U105">
        <f t="shared" si="58"/>
        <v>0.26537275356565704</v>
      </c>
      <c r="V105">
        <f t="shared" si="59"/>
        <v>-11.522873384030417</v>
      </c>
      <c r="W105">
        <f t="shared" si="60"/>
        <v>179.50614517973474</v>
      </c>
      <c r="Y105" t="str">
        <f t="shared" si="61"/>
        <v>-0.00831024910748089-0.964110077441758i</v>
      </c>
      <c r="Z105">
        <f t="shared" si="62"/>
        <v>0.96414589231349268</v>
      </c>
      <c r="AA105">
        <f t="shared" si="63"/>
        <v>-0.31714489387908773</v>
      </c>
      <c r="AB105">
        <f t="shared" si="64"/>
        <v>-90.493854820265256</v>
      </c>
      <c r="AE105" t="str">
        <f t="shared" si="65"/>
        <v>0.914973681927018</v>
      </c>
      <c r="AF105" t="str">
        <f>COMPLEX(0,-2*$G105/'Single bit with plots'!$D$13+$G105^2/$F105/'Single bit with plots'!$D$13)</f>
        <v>-0.427375038061267i</v>
      </c>
      <c r="AG105" t="str">
        <f>COMPLEX(0,-'Single bit with plots'!$D$13/$F105)</f>
        <v>-0.380984257104821i</v>
      </c>
      <c r="AH105" t="str">
        <f t="shared" si="66"/>
        <v>0.914973681927018</v>
      </c>
      <c r="AK105" t="str">
        <f t="shared" si="67"/>
        <v>-0.046390780956446i</v>
      </c>
      <c r="AL105" t="str">
        <f t="shared" si="68"/>
        <v>1.82994736385404-0.808359295166088i</v>
      </c>
      <c r="AM105" t="str">
        <f t="shared" si="69"/>
        <v>0.00937006340999647-0.0212117593486016i</v>
      </c>
      <c r="AN105">
        <f t="shared" si="70"/>
        <v>2.3189153131805872E-2</v>
      </c>
      <c r="AO105">
        <f t="shared" si="71"/>
        <v>-32.694302230258259</v>
      </c>
      <c r="AP105">
        <f t="shared" si="72"/>
        <v>-66.16707807685583</v>
      </c>
      <c r="AR105" t="str">
        <f t="shared" si="73"/>
        <v>0.914481666886196+0.403962305303442i</v>
      </c>
      <c r="AS105">
        <f t="shared" si="74"/>
        <v>0.99973109543368055</v>
      </c>
      <c r="AT105">
        <f t="shared" si="75"/>
        <v>-2.3359894794195398E-3</v>
      </c>
      <c r="AU105">
        <f t="shared" si="76"/>
        <v>23.832921923144205</v>
      </c>
      <c r="AW105">
        <f t="shared" si="77"/>
        <v>114.32677674340945</v>
      </c>
    </row>
    <row r="106" spans="3:49" x14ac:dyDescent="0.25">
      <c r="C106">
        <f>C105+('Single bit with plots'!D$16-'Single bit with plots'!D$15)/100</f>
        <v>0.93700000000000072</v>
      </c>
      <c r="D106" s="4">
        <f t="shared" si="52"/>
        <v>5887344632.8272762</v>
      </c>
      <c r="E106" s="1"/>
      <c r="F106" s="1">
        <f>$D106*'Single bit with plots'!B$25*0.000000001</f>
        <v>132.51181079435909</v>
      </c>
      <c r="G106" s="1">
        <f>1/($D106*'Single bit with plots'!C$25*0.000000000001)</f>
        <v>11.051589177510532</v>
      </c>
      <c r="H106" s="1">
        <f>$D106*'Single bit with plots'!D$25*0.000000001</f>
        <v>38.811810794359026</v>
      </c>
      <c r="I106" s="1">
        <f>1/($D106*'Single bit with plots'!E$25*0.000000000001)</f>
        <v>37.732485655632189</v>
      </c>
      <c r="L106" t="str">
        <f t="shared" si="53"/>
        <v>-0.0286046657137131</v>
      </c>
      <c r="M106" t="str">
        <f>COMPLEX(0,2*$H106/'Single bit with plots'!$D$13-$H106^2/$I106/'Single bit with plots'!$D$13)</f>
        <v>0.75403223841685i</v>
      </c>
      <c r="N106" t="str">
        <f>COMPLEX(0,'Single bit with plots'!$D$13/$I106)</f>
        <v>1.32511810794359i</v>
      </c>
      <c r="O106" t="str">
        <f t="shared" si="54"/>
        <v>-0.0286046657137131</v>
      </c>
      <c r="R106" t="str">
        <f t="shared" si="55"/>
        <v>-0.57108586952674i</v>
      </c>
      <c r="S106" t="str">
        <f t="shared" si="56"/>
        <v>-0.0572093314274262+2.07915034636044i</v>
      </c>
      <c r="T106" t="str">
        <f t="shared" si="57"/>
        <v>-0.27446491296584+0.00755210136609348i</v>
      </c>
      <c r="U106">
        <f t="shared" si="58"/>
        <v>0.27456879408335882</v>
      </c>
      <c r="V106">
        <f t="shared" si="59"/>
        <v>-11.226976474361374</v>
      </c>
      <c r="W106">
        <f t="shared" si="60"/>
        <v>178.42386271709773</v>
      </c>
      <c r="Y106" t="str">
        <f t="shared" si="61"/>
        <v>-0.0264482165260083-0.961203656442382i</v>
      </c>
      <c r="Z106">
        <f t="shared" si="62"/>
        <v>0.96156745853611925</v>
      </c>
      <c r="AA106">
        <f t="shared" si="63"/>
        <v>-0.34040485061481385</v>
      </c>
      <c r="AB106">
        <f t="shared" si="64"/>
        <v>-91.576137282902224</v>
      </c>
      <c r="AE106" t="str">
        <f t="shared" si="65"/>
        <v>0.916599213977529</v>
      </c>
      <c r="AF106" t="str">
        <f>COMPLEX(0,-2*$G106/'Single bit with plots'!$D$13+$G106^2/$F106/'Single bit with plots'!$D$13)</f>
        <v>-0.423629342616385i</v>
      </c>
      <c r="AG106" t="str">
        <f>COMPLEX(0,-'Single bit with plots'!$D$13/$F106)</f>
        <v>-0.377324856556322i</v>
      </c>
      <c r="AH106" t="str">
        <f t="shared" si="66"/>
        <v>0.916599213977529</v>
      </c>
      <c r="AK106" t="str">
        <f t="shared" si="67"/>
        <v>-0.046304486060063i</v>
      </c>
      <c r="AL106" t="str">
        <f t="shared" si="68"/>
        <v>1.83319842795506-0.800954199172707i</v>
      </c>
      <c r="AM106" t="str">
        <f t="shared" si="69"/>
        <v>0.00926697579430695-0.0212099586662608i</v>
      </c>
      <c r="AN106">
        <f t="shared" si="70"/>
        <v>2.3146040417245509E-2</v>
      </c>
      <c r="AO106">
        <f t="shared" si="71"/>
        <v>-32.710465857084934</v>
      </c>
      <c r="AP106">
        <f t="shared" si="72"/>
        <v>-66.398700905871735</v>
      </c>
      <c r="AR106" t="str">
        <f t="shared" si="73"/>
        <v>0.91610815585983+0.400262548310609i</v>
      </c>
      <c r="AS106">
        <f t="shared" si="74"/>
        <v>0.99973209451982736</v>
      </c>
      <c r="AT106">
        <f t="shared" si="75"/>
        <v>-2.3273091975781483E-3</v>
      </c>
      <c r="AU106">
        <f t="shared" si="76"/>
        <v>23.601299094128301</v>
      </c>
      <c r="AW106">
        <f t="shared" si="77"/>
        <v>115.17743637703052</v>
      </c>
    </row>
    <row r="107" spans="3:49" x14ac:dyDescent="0.25">
      <c r="C107">
        <f>C106+('Single bit with plots'!D$16-'Single bit with plots'!D$15)/100</f>
        <v>0.94600000000000073</v>
      </c>
      <c r="D107" s="4">
        <f t="shared" si="52"/>
        <v>5943893300.5918932</v>
      </c>
      <c r="E107" s="1"/>
      <c r="F107" s="1">
        <f>$D107*'Single bit with plots'!B$25*0.000000001</f>
        <v>133.78460300049488</v>
      </c>
      <c r="G107" s="1">
        <f>1/($D107*'Single bit with plots'!C$25*0.000000000001)</f>
        <v>10.946447208591296</v>
      </c>
      <c r="H107" s="1">
        <f>$D107*'Single bit with plots'!D$25*0.000000001</f>
        <v>39.184603000494818</v>
      </c>
      <c r="I107" s="1">
        <f>1/($D107*'Single bit with plots'!E$25*0.000000000001)</f>
        <v>37.373508519373523</v>
      </c>
      <c r="L107" t="str">
        <f t="shared" si="53"/>
        <v>-0.04845931123064</v>
      </c>
      <c r="M107" t="str">
        <f>COMPLEX(0,2*$H107/'Single bit with plots'!$D$13-$H107^2/$I107/'Single bit with plots'!$D$13)</f>
        <v>0.745714882564895i</v>
      </c>
      <c r="N107" t="str">
        <f>COMPLEX(0,'Single bit with plots'!$D$13/$I107)</f>
        <v>1.33784603000495i</v>
      </c>
      <c r="O107" t="str">
        <f t="shared" si="54"/>
        <v>-0.04845931123064</v>
      </c>
      <c r="R107" t="str">
        <f t="shared" si="55"/>
        <v>-0.592131147440055i</v>
      </c>
      <c r="S107" t="str">
        <f t="shared" si="56"/>
        <v>-0.09691862246128+2.08356091256984i</v>
      </c>
      <c r="T107" t="str">
        <f t="shared" si="57"/>
        <v>-0.283578320705088+0.0131908887505102i</v>
      </c>
      <c r="U107">
        <f t="shared" si="58"/>
        <v>0.28388494768117961</v>
      </c>
      <c r="V107">
        <f t="shared" si="59"/>
        <v>-10.93715268574975</v>
      </c>
      <c r="W107">
        <f t="shared" si="60"/>
        <v>177.33675742038463</v>
      </c>
      <c r="Y107" t="str">
        <f t="shared" si="61"/>
        <v>-0.0445539431848434-0.957822678070811i</v>
      </c>
      <c r="Z107">
        <f t="shared" si="62"/>
        <v>0.95885835058159596</v>
      </c>
      <c r="AA107">
        <f t="shared" si="63"/>
        <v>-0.3649109036036442</v>
      </c>
      <c r="AB107">
        <f t="shared" si="64"/>
        <v>-92.663242579615329</v>
      </c>
      <c r="AE107" t="str">
        <f t="shared" si="65"/>
        <v>0.918178572398568</v>
      </c>
      <c r="AF107" t="str">
        <f>COMPLEX(0,-2*$G107/'Single bit with plots'!$D$13+$G107^2/$F107/'Single bit with plots'!$D$13)</f>
        <v>-0.419944809588239i</v>
      </c>
      <c r="AG107" t="str">
        <f>COMPLEX(0,-'Single bit with plots'!$D$13/$F107)</f>
        <v>-0.373735085193735i</v>
      </c>
      <c r="AH107" t="str">
        <f t="shared" si="66"/>
        <v>0.918178572398568</v>
      </c>
      <c r="AK107" t="str">
        <f t="shared" si="67"/>
        <v>-0.046209724394504i</v>
      </c>
      <c r="AL107" t="str">
        <f t="shared" si="68"/>
        <v>1.83635714479714-0.793679894781974i</v>
      </c>
      <c r="AM107" t="str">
        <f t="shared" si="69"/>
        <v>0.0091640402165663-0.0212030704538921i</v>
      </c>
      <c r="AN107">
        <f t="shared" si="70"/>
        <v>2.3098697577213237E-2</v>
      </c>
      <c r="AO107">
        <f t="shared" si="71"/>
        <v>-32.728250143261697</v>
      </c>
      <c r="AP107">
        <f t="shared" si="72"/>
        <v>-66.62583269413885</v>
      </c>
      <c r="AR107" t="str">
        <f t="shared" si="73"/>
        <v>0.917688678377571+0.396628213504612i</v>
      </c>
      <c r="AS107">
        <f t="shared" si="74"/>
        <v>0.99973318949119272</v>
      </c>
      <c r="AT107">
        <f t="shared" si="75"/>
        <v>-2.3177958536732737E-3</v>
      </c>
      <c r="AU107">
        <f t="shared" si="76"/>
        <v>23.374167305861171</v>
      </c>
      <c r="AW107">
        <f t="shared" si="77"/>
        <v>116.03740988547651</v>
      </c>
    </row>
    <row r="108" spans="3:49" x14ac:dyDescent="0.25">
      <c r="C108">
        <f>C107+('Single bit with plots'!D$16-'Single bit with plots'!D$15)/100</f>
        <v>0.95500000000000074</v>
      </c>
      <c r="D108" s="4">
        <f t="shared" si="52"/>
        <v>6000441968.3565092</v>
      </c>
      <c r="E108" s="1"/>
      <c r="F108" s="1">
        <f>$D108*'Single bit with plots'!B$25*0.000000001</f>
        <v>135.05739520663067</v>
      </c>
      <c r="G108" s="1">
        <f>1/($D108*'Single bit with plots'!C$25*0.000000000001)</f>
        <v>10.843286973117664</v>
      </c>
      <c r="H108" s="1">
        <f>$D108*'Single bit with plots'!D$25*0.000000001</f>
        <v>39.557395206630602</v>
      </c>
      <c r="I108" s="1">
        <f>1/($D108*'Single bit with plots'!E$25*0.000000000001)</f>
        <v>37.021297444321846</v>
      </c>
      <c r="L108" t="str">
        <f t="shared" si="53"/>
        <v>-0.0685037515533571</v>
      </c>
      <c r="M108" t="str">
        <f>COMPLEX(0,2*$H108/'Single bit with plots'!$D$13-$H108^2/$I108/'Single bit with plots'!$D$13)</f>
        <v>0.736951304665952i</v>
      </c>
      <c r="N108" t="str">
        <f>COMPLEX(0,'Single bit with plots'!$D$13/$I108)</f>
        <v>1.35057395206631i</v>
      </c>
      <c r="O108" t="str">
        <f t="shared" si="54"/>
        <v>-0.0685037515533571</v>
      </c>
      <c r="R108" t="str">
        <f t="shared" si="55"/>
        <v>-0.613622647400358i</v>
      </c>
      <c r="S108" t="str">
        <f t="shared" si="56"/>
        <v>-0.137007503106714+2.08752525673226i</v>
      </c>
      <c r="T108" t="str">
        <f t="shared" si="57"/>
        <v>-0.2926866647017+0.01920947734361i</v>
      </c>
      <c r="U108">
        <f t="shared" si="58"/>
        <v>0.29331636114274301</v>
      </c>
      <c r="V108">
        <f t="shared" si="59"/>
        <v>-10.653274229251291</v>
      </c>
      <c r="W108">
        <f t="shared" si="60"/>
        <v>176.24497500820161</v>
      </c>
      <c r="Y108" t="str">
        <f t="shared" si="61"/>
        <v>-0.0626100663819754-0.953963045339611i</v>
      </c>
      <c r="Z108">
        <f t="shared" si="62"/>
        <v>0.95601543517140974</v>
      </c>
      <c r="AA108">
        <f t="shared" si="63"/>
        <v>-0.39070191691197637</v>
      </c>
      <c r="AB108">
        <f t="shared" si="64"/>
        <v>-93.755024991798408</v>
      </c>
      <c r="AE108" t="str">
        <f t="shared" si="65"/>
        <v>0.919713489538814</v>
      </c>
      <c r="AF108" t="str">
        <f>COMPLEX(0,-2*$G108/'Single bit with plots'!$D$13+$G108^2/$F108/'Single bit with plots'!$D$13)</f>
        <v>-0.41632008546469i</v>
      </c>
      <c r="AG108" t="str">
        <f>COMPLEX(0,-'Single bit with plots'!$D$13/$F108)</f>
        <v>-0.370212974443218i</v>
      </c>
      <c r="AH108" t="str">
        <f t="shared" si="66"/>
        <v>0.919713489538814</v>
      </c>
      <c r="AK108" t="str">
        <f t="shared" si="67"/>
        <v>-0.046107111021472i</v>
      </c>
      <c r="AL108" t="str">
        <f t="shared" si="68"/>
        <v>1.83942697907763-0.786533059907908i</v>
      </c>
      <c r="AM108" t="str">
        <f t="shared" si="69"/>
        <v>0.00906137596175004-0.0211914034656853i</v>
      </c>
      <c r="AN108">
        <f t="shared" si="70"/>
        <v>2.3047431856188239E-2</v>
      </c>
      <c r="AO108">
        <f t="shared" si="71"/>
        <v>-32.747549208370621</v>
      </c>
      <c r="AP108">
        <f t="shared" si="72"/>
        <v>-66.848603873934351</v>
      </c>
      <c r="AR108" t="str">
        <f t="shared" si="73"/>
        <v>0.919224952342667+0.393057633020216i</v>
      </c>
      <c r="AS108">
        <f t="shared" si="74"/>
        <v>0.99973437266347565</v>
      </c>
      <c r="AT108">
        <f t="shared" si="75"/>
        <v>-2.30751621316614E-3</v>
      </c>
      <c r="AU108">
        <f t="shared" si="76"/>
        <v>23.151396126065642</v>
      </c>
      <c r="AW108">
        <f t="shared" si="77"/>
        <v>116.90642111786406</v>
      </c>
    </row>
    <row r="109" spans="3:49" x14ac:dyDescent="0.25">
      <c r="C109">
        <f>C108+('Single bit with plots'!D$16-'Single bit with plots'!D$15)/100</f>
        <v>0.96400000000000075</v>
      </c>
      <c r="D109" s="4">
        <f>C109*2*PI()*1000000000</f>
        <v>6056990636.1211252</v>
      </c>
      <c r="E109" s="1"/>
      <c r="F109" s="1">
        <f>$D109*'Single bit with plots'!B$25*0.000000001</f>
        <v>136.33018741276646</v>
      </c>
      <c r="G109" s="1">
        <f>1/($D109*'Single bit with plots'!C$25*0.000000000001)</f>
        <v>10.742052966107229</v>
      </c>
      <c r="H109" s="1">
        <f>$D109*'Single bit with plots'!D$25*0.000000001</f>
        <v>39.930187412766379</v>
      </c>
      <c r="I109" s="1">
        <f>1/($D109*'Single bit with plots'!E$25*0.000000000001)</f>
        <v>36.675662924613441</v>
      </c>
      <c r="L109" t="str">
        <f t="shared" si="53"/>
        <v>-0.0887379866818656</v>
      </c>
      <c r="M109" t="str">
        <f>COMPLEX(0,2*$H109/'Single bit with plots'!$D$13-$H109^2/$I109/'Single bit with plots'!$D$13)</f>
        <v>0.727737259478558i</v>
      </c>
      <c r="N109" t="str">
        <f>COMPLEX(0,'Single bit with plots'!$D$13/$I109)</f>
        <v>1.36330187412766i</v>
      </c>
      <c r="O109" t="str">
        <f t="shared" si="54"/>
        <v>-0.0887379866818656</v>
      </c>
      <c r="R109" t="str">
        <f t="shared" si="55"/>
        <v>-0.635564614649102i</v>
      </c>
      <c r="S109" t="str">
        <f t="shared" si="56"/>
        <v>-0.177475973363731+2.09103913360622i</v>
      </c>
      <c r="T109" t="str">
        <f t="shared" ref="T109:T140" si="78">IMDIV(R109,S109)</f>
        <v>-0.301772904065445+0.0256128347973331i</v>
      </c>
      <c r="U109">
        <f t="shared" ref="U109:U140" si="79">(IMREAL(T109)^2+IMAGINARY(T109)^2)^0.5</f>
        <v>0.30285789230998711</v>
      </c>
      <c r="V109">
        <f>20*LOG(U109)</f>
        <v>-10.375222087560827</v>
      </c>
      <c r="W109">
        <f t="shared" si="60"/>
        <v>175.14867422717919</v>
      </c>
      <c r="Y109" t="str">
        <f t="shared" si="61"/>
        <v>-0.0805986809428466-0.949621477061164i</v>
      </c>
      <c r="Z109">
        <f t="shared" ref="Z109:Z140" si="80">(IMREAL(Y109)^2+IMAGINARY(Y109)^2)^0.5</f>
        <v>0.95303572706670003</v>
      </c>
      <c r="AA109">
        <f>20*LOG(Z109)</f>
        <v>-0.41781636756739959</v>
      </c>
      <c r="AB109">
        <f t="shared" si="64"/>
        <v>-94.851325772820829</v>
      </c>
      <c r="AE109" t="str">
        <f t="shared" si="65"/>
        <v>0.921205617259341</v>
      </c>
      <c r="AF109" t="str">
        <f>COMPLEX(0,-2*$G109/'Single bit with plots'!$D$13+$G109^2/$F109/'Single bit with plots'!$D$13)</f>
        <v>-0.412753849987652i</v>
      </c>
      <c r="AG109" t="str">
        <f>COMPLEX(0,-'Single bit with plots'!$D$13/$F109)</f>
        <v>-0.366756629246134i</v>
      </c>
      <c r="AH109" t="str">
        <f t="shared" si="66"/>
        <v>0.921205617259341</v>
      </c>
      <c r="AK109" t="str">
        <f t="shared" si="67"/>
        <v>-0.045997220741518i</v>
      </c>
      <c r="AL109" t="str">
        <f t="shared" si="68"/>
        <v>1.84241123451868-0.779510479233786i</v>
      </c>
      <c r="AM109" t="str">
        <f t="shared" ref="AM109:AM140" si="81">IMDIV(AK109,AL109)</f>
        <v>0.00895909010991673-0.0211752487096781i</v>
      </c>
      <c r="AN109">
        <f t="shared" ref="AN109:AN140" si="82">(IMREAL(AM109)^2+IMAGINARY(AM109)^2)^0.5</f>
        <v>2.299253038519971E-2</v>
      </c>
      <c r="AO109">
        <f>20*LOG(AN109)</f>
        <v>-32.768264618236003</v>
      </c>
      <c r="AP109">
        <f t="shared" si="72"/>
        <v>-67.067139829223095</v>
      </c>
      <c r="AR109" t="str">
        <f t="shared" si="73"/>
        <v>0.920718615964765+0.38954919299418i</v>
      </c>
      <c r="AS109">
        <f t="shared" ref="AS109:AS140" si="83">(IMREAL(AR109)^2+IMAGINARY(AR109)^2)^0.5</f>
        <v>0.99973563682930167</v>
      </c>
      <c r="AT109">
        <f>20*LOG(AS109)</f>
        <v>-2.2965328977906686E-3</v>
      </c>
      <c r="AU109">
        <f t="shared" si="76"/>
        <v>22.932860170776927</v>
      </c>
      <c r="AW109">
        <f t="shared" si="77"/>
        <v>117.78418594359775</v>
      </c>
    </row>
    <row r="110" spans="3:49" x14ac:dyDescent="0.25">
      <c r="C110">
        <f>C109+('Single bit with plots'!D$16-'Single bit with plots'!D$15)/100</f>
        <v>0.97300000000000075</v>
      </c>
      <c r="D110" s="4">
        <f>C110*2*PI()*1000000000</f>
        <v>6113539303.8857422</v>
      </c>
      <c r="E110" s="1"/>
      <c r="F110" s="1">
        <f>$D110*'Single bit with plots'!B$25*0.000000001</f>
        <v>137.60297961890225</v>
      </c>
      <c r="G110" s="1">
        <f>1/($D110*'Single bit with plots'!C$25*0.000000000001)</f>
        <v>10.642691736204901</v>
      </c>
      <c r="H110" s="1">
        <f>$D110*'Single bit with plots'!D$25*0.000000001</f>
        <v>40.302979618902171</v>
      </c>
      <c r="I110" s="1">
        <f>1/($D110*'Single bit with plots'!E$25*0.000000000001)</f>
        <v>36.336422465906843</v>
      </c>
      <c r="L110" t="str">
        <f t="shared" si="53"/>
        <v>-0.109162016616165</v>
      </c>
      <c r="M110" t="str">
        <f>COMPLEX(0,2*$H110/'Single bit with plots'!$D$13-$H110^2/$I110/'Single bit with plots'!$D$13)</f>
        <v>0.718068501761252i</v>
      </c>
      <c r="N110" t="str">
        <f>COMPLEX(0,'Single bit with plots'!$D$13/$I110)</f>
        <v>1.37602979618902i</v>
      </c>
      <c r="O110" t="str">
        <f t="shared" si="54"/>
        <v>-0.109162016616165</v>
      </c>
      <c r="R110" t="str">
        <f t="shared" si="55"/>
        <v>-0.657961294427768i</v>
      </c>
      <c r="S110" t="str">
        <f t="shared" si="56"/>
        <v>-0.21832403323233+2.09409829795027i</v>
      </c>
      <c r="T110" t="str">
        <f t="shared" si="78"/>
        <v>-0.310819455871555+0.0324050486452225i</v>
      </c>
      <c r="U110">
        <f t="shared" si="79"/>
        <v>0.3125041140945008</v>
      </c>
      <c r="V110">
        <f>20*LOG(U110)</f>
        <v>-10.102885216524289</v>
      </c>
      <c r="W110">
        <f t="shared" si="60"/>
        <v>174.04802692848853</v>
      </c>
      <c r="Y110" t="str">
        <f t="shared" si="61"/>
        <v>-0.0985013827398626-0.944795563215847i</v>
      </c>
      <c r="Z110">
        <f t="shared" si="80"/>
        <v>0.94991640615056994</v>
      </c>
      <c r="AA110">
        <f>20*LOG(Z110)</f>
        <v>-0.44629222990506578</v>
      </c>
      <c r="AB110">
        <f t="shared" si="64"/>
        <v>-95.95197307151146</v>
      </c>
      <c r="AE110" t="str">
        <f t="shared" si="65"/>
        <v>0.922656531379769</v>
      </c>
      <c r="AF110" t="str">
        <f>COMPLEX(0,-2*$G110/'Single bit with plots'!$D$13+$G110^2/$F110/'Single bit with plots'!$D$13)</f>
        <v>-0.409244815561517i</v>
      </c>
      <c r="AG110" t="str">
        <f>COMPLEX(0,-'Single bit with plots'!$D$13/$F110)</f>
        <v>-0.363364224659068i</v>
      </c>
      <c r="AH110" t="str">
        <f t="shared" si="66"/>
        <v>0.922656531379769</v>
      </c>
      <c r="AK110" t="str">
        <f t="shared" si="67"/>
        <v>-0.045880590902449i</v>
      </c>
      <c r="AL110" t="str">
        <f t="shared" si="68"/>
        <v>1.84531306275954-0.772609040220585i</v>
      </c>
      <c r="AM110" t="str">
        <f t="shared" si="81"/>
        <v>0.00885727861922294-0.0211548805226074i</v>
      </c>
      <c r="AN110">
        <f t="shared" si="82"/>
        <v>2.2934261585329879E-2</v>
      </c>
      <c r="AO110">
        <f>20*LOG(AN110)</f>
        <v>-32.790304765821276</v>
      </c>
      <c r="AP110">
        <f t="shared" si="72"/>
        <v>-67.281561139939072</v>
      </c>
      <c r="AR110" t="str">
        <f t="shared" si="73"/>
        <v>0.922171232170344+0.386101331521873i</v>
      </c>
      <c r="AS110">
        <f t="shared" si="83"/>
        <v>0.99973697523175253</v>
      </c>
      <c r="AT110">
        <f>20*LOG(AS110)</f>
        <v>-2.2849046155031987E-3</v>
      </c>
      <c r="AU110">
        <f t="shared" si="76"/>
        <v>22.718438860060907</v>
      </c>
      <c r="AW110">
        <f t="shared" si="77"/>
        <v>118.67041193157237</v>
      </c>
    </row>
    <row r="111" spans="3:49" x14ac:dyDescent="0.25">
      <c r="C111">
        <f>C110+('Single bit with plots'!D$16-'Single bit with plots'!D$15)/100</f>
        <v>0.98200000000000076</v>
      </c>
      <c r="D111" s="4">
        <f>C111*2*PI()*1000000000</f>
        <v>6170087971.6503582</v>
      </c>
      <c r="E111" s="1"/>
      <c r="F111" s="1">
        <f>$D111*'Single bit with plots'!B$25*0.000000001</f>
        <v>138.87577182503804</v>
      </c>
      <c r="G111" s="1">
        <f>1/($D111*'Single bit with plots'!C$25*0.000000000001)</f>
        <v>10.545151791575732</v>
      </c>
      <c r="H111" s="1">
        <f>$D111*'Single bit with plots'!D$25*0.000000001</f>
        <v>40.675771825037955</v>
      </c>
      <c r="I111" s="1">
        <f>1/($D111*'Single bit with plots'!E$25*0.000000000001)</f>
        <v>36.00340026408081</v>
      </c>
      <c r="L111" t="str">
        <f t="shared" si="53"/>
        <v>-0.129775841356256</v>
      </c>
      <c r="M111" t="str">
        <f>COMPLEX(0,2*$H111/'Single bit with plots'!$D$13-$H111^2/$I111/'Single bit with plots'!$D$13)</f>
        <v>0.707940786272571i</v>
      </c>
      <c r="N111" t="str">
        <f>COMPLEX(0,'Single bit with plots'!$D$13/$I111)</f>
        <v>1.38875771825038i</v>
      </c>
      <c r="O111" t="str">
        <f t="shared" si="54"/>
        <v>-0.129775841356256</v>
      </c>
      <c r="R111" t="str">
        <f t="shared" si="55"/>
        <v>-0.680816931977809i</v>
      </c>
      <c r="S111" t="str">
        <f t="shared" si="56"/>
        <v>-0.259551682712512+2.09669850452295i</v>
      </c>
      <c r="T111" t="str">
        <f t="shared" si="78"/>
        <v>-0.319808245326911+0.0395892723922277i</v>
      </c>
      <c r="U111">
        <f t="shared" si="79"/>
        <v>0.32224932004214329</v>
      </c>
      <c r="V111">
        <f>20*LOG(U111)</f>
        <v>-9.8361598070168128</v>
      </c>
      <c r="W111">
        <f t="shared" si="60"/>
        <v>172.94321809352684</v>
      </c>
      <c r="Y111" t="str">
        <f t="shared" si="61"/>
        <v>-0.116299317871601-0.939483818059139i</v>
      </c>
      <c r="Z111">
        <f t="shared" si="80"/>
        <v>0.94665483452649046</v>
      </c>
      <c r="AA111">
        <f>20*LOG(Z111)</f>
        <v>-0.47616685680392729</v>
      </c>
      <c r="AB111">
        <f t="shared" si="64"/>
        <v>-97.056781906473176</v>
      </c>
      <c r="AE111" t="str">
        <f t="shared" si="65"/>
        <v>0.924067735840482</v>
      </c>
      <c r="AF111" t="str">
        <f>COMPLEX(0,-2*$G111/'Single bit with plots'!$D$13+$G111^2/$F111/'Single bit with plots'!$D$13)</f>
        <v>-0.405791726634226i</v>
      </c>
      <c r="AG111" t="str">
        <f>COMPLEX(0,-'Single bit with plots'!$D$13/$F111)</f>
        <v>-0.360034002640808i</v>
      </c>
      <c r="AH111" t="str">
        <f t="shared" si="66"/>
        <v>0.924067735840482</v>
      </c>
      <c r="AK111" t="str">
        <f t="shared" si="67"/>
        <v>-0.045757723993418i</v>
      </c>
      <c r="AL111" t="str">
        <f t="shared" si="68"/>
        <v>1.84813547168096-0.765825729275034i</v>
      </c>
      <c r="AM111" t="str">
        <f t="shared" si="81"/>
        <v>0.00875602731150153-0.0211305575756931i</v>
      </c>
      <c r="AN111">
        <f t="shared" si="82"/>
        <v>2.2872876464044518E-2</v>
      </c>
      <c r="AO111">
        <f>20*LOG(AN111)</f>
        <v>-32.813584312668105</v>
      </c>
      <c r="AP111">
        <f t="shared" si="72"/>
        <v>-67.491983812076214</v>
      </c>
      <c r="AR111" t="str">
        <f t="shared" si="73"/>
        <v>0.923584292729796+0.382712536697019i</v>
      </c>
      <c r="AS111">
        <f t="shared" si="83"/>
        <v>0.99973838153902272</v>
      </c>
      <c r="AT111">
        <f>20*LOG(AS111)</f>
        <v>-2.2726863806500162E-3</v>
      </c>
      <c r="AU111">
        <f t="shared" si="76"/>
        <v>22.50801618792379</v>
      </c>
      <c r="AW111">
        <f t="shared" si="77"/>
        <v>119.56479809439696</v>
      </c>
    </row>
    <row r="112" spans="3:49" x14ac:dyDescent="0.25">
      <c r="C112">
        <f>C111+('Single bit with plots'!D$16-'Single bit with plots'!D$15)/100</f>
        <v>0.99100000000000077</v>
      </c>
      <c r="D112" s="4">
        <f>C112*2*PI()*1000000000</f>
        <v>6226636639.4149742</v>
      </c>
      <c r="E112" s="1"/>
      <c r="F112" s="1">
        <f>$D112*'Single bit with plots'!B$25*0.000000001</f>
        <v>140.14856403117381</v>
      </c>
      <c r="G112" s="1">
        <f>1/($D112*'Single bit with plots'!C$25*0.000000000001)</f>
        <v>10.449383510925701</v>
      </c>
      <c r="H112" s="1">
        <f>$D112*'Single bit with plots'!D$25*0.000000001</f>
        <v>41.04856403117374</v>
      </c>
      <c r="I112" s="1">
        <f>1/($D112*'Single bit with plots'!E$25*0.000000000001)</f>
        <v>35.676426901440323</v>
      </c>
      <c r="L112" t="str">
        <f t="shared" si="53"/>
        <v>-0.150579460902138</v>
      </c>
      <c r="M112" t="str">
        <f>COMPLEX(0,2*$H112/'Single bit with plots'!$D$13-$H112^2/$I112/'Single bit with plots'!$D$13)</f>
        <v>0.697349867771054i</v>
      </c>
      <c r="N112" t="str">
        <f>COMPLEX(0,'Single bit with plots'!$D$13/$I112)</f>
        <v>1.40148564031174i</v>
      </c>
      <c r="O112" t="str">
        <f t="shared" si="54"/>
        <v>-0.150579460902138</v>
      </c>
      <c r="R112" t="str">
        <f t="shared" si="55"/>
        <v>-0.704135772540686i</v>
      </c>
      <c r="S112" t="str">
        <f t="shared" si="56"/>
        <v>-0.301158921804276+2.09883550808279i</v>
      </c>
      <c r="T112" t="str">
        <f t="shared" si="78"/>
        <v>-0.328720761527636+0.047167674520036i</v>
      </c>
      <c r="U112">
        <f t="shared" si="79"/>
        <v>0.33208753150176684</v>
      </c>
      <c r="V112">
        <f>20*LOG(U112)</f>
        <v>-9.5749486007473994</v>
      </c>
      <c r="W112">
        <f t="shared" si="60"/>
        <v>171.83444580589386</v>
      </c>
      <c r="Y112" t="str">
        <f t="shared" si="61"/>
        <v>-0.133973237433582-0.933685730357186i</v>
      </c>
      <c r="Z112">
        <f t="shared" si="80"/>
        <v>0.94324857350598035</v>
      </c>
      <c r="AA112">
        <f>20*LOG(Z112)</f>
        <v>-0.50747685837712475</v>
      </c>
      <c r="AB112">
        <f t="shared" si="64"/>
        <v>-98.165554194106164</v>
      </c>
      <c r="AE112" t="str">
        <f t="shared" si="65"/>
        <v>0.925440666601469</v>
      </c>
      <c r="AF112" t="str">
        <f>COMPLEX(0,-2*$G112/'Single bit with plots'!$D$13+$G112^2/$F112/'Single bit with plots'!$D$13)</f>
        <v>-0.402393359057024i</v>
      </c>
      <c r="AG112" t="str">
        <f>COMPLEX(0,-'Single bit with plots'!$D$13/$F112)</f>
        <v>-0.356764269014403i</v>
      </c>
      <c r="AH112" t="str">
        <f t="shared" si="66"/>
        <v>0.925440666601469</v>
      </c>
      <c r="AK112" t="str">
        <f t="shared" si="67"/>
        <v>-0.045629090042621i</v>
      </c>
      <c r="AL112" t="str">
        <f t="shared" si="68"/>
        <v>1.85088133320294-0.759157628071427i</v>
      </c>
      <c r="AM112" t="str">
        <f t="shared" si="81"/>
        <v>0.00865541276961989-0.0211025238159743i</v>
      </c>
      <c r="AN112">
        <f t="shared" si="82"/>
        <v>2.2808609813319652E-2</v>
      </c>
      <c r="AO112">
        <f>20*LOG(AN112)</f>
        <v>-32.838023684035669</v>
      </c>
      <c r="AP112">
        <f t="shared" si="72"/>
        <v>-67.698519494550524</v>
      </c>
      <c r="AR112" t="str">
        <f t="shared" si="73"/>
        <v>0.924959222121805+0.379381344731402i</v>
      </c>
      <c r="AS112">
        <f t="shared" si="83"/>
        <v>0.99973984982013275</v>
      </c>
      <c r="AT112">
        <f>20*LOG(AS112)</f>
        <v>-2.2599297249591989E-3</v>
      </c>
      <c r="AU112">
        <f t="shared" si="76"/>
        <v>22.301480505449515</v>
      </c>
      <c r="AW112">
        <f t="shared" si="77"/>
        <v>120.46703469955568</v>
      </c>
    </row>
    <row r="113" spans="3:49" x14ac:dyDescent="0.25">
      <c r="C113">
        <f>C112+('Single bit with plots'!D$16-'Single bit with plots'!D$15)/100</f>
        <v>1.0000000000000007</v>
      </c>
      <c r="D113" s="4">
        <f>C113*2*PI()*1000000000</f>
        <v>6283185307.1795902</v>
      </c>
      <c r="E113" s="1"/>
      <c r="F113" s="1">
        <f>$D113*'Single bit with plots'!B$25*0.000000001</f>
        <v>141.42135623730962</v>
      </c>
      <c r="G113" s="1">
        <f>1/($D113*'Single bit with plots'!C$25*0.000000000001)</f>
        <v>10.355339059327369</v>
      </c>
      <c r="H113" s="1">
        <f>$D113*'Single bit with plots'!D$25*0.000000001</f>
        <v>41.421356237309524</v>
      </c>
      <c r="I113" s="1">
        <f>1/($D113*'Single bit with plots'!E$25*0.000000000001)</f>
        <v>35.355339059327363</v>
      </c>
      <c r="L113" t="str">
        <f t="shared" si="53"/>
        <v>-0.171572875253811</v>
      </c>
      <c r="M113" t="str">
        <f>COMPLEX(0,2*$H113/'Single bit with plots'!$D$13-$H113^2/$I113/'Single bit with plots'!$D$13)</f>
        <v>0.686291501015239i</v>
      </c>
      <c r="N113" t="str">
        <f>COMPLEX(0,'Single bit with plots'!$D$13/$I113)</f>
        <v>1.4142135623731i</v>
      </c>
      <c r="O113" t="str">
        <f t="shared" si="54"/>
        <v>-0.171572875253811</v>
      </c>
      <c r="R113" t="str">
        <f t="shared" si="55"/>
        <v>-0.727922061357861i</v>
      </c>
      <c r="S113" t="str">
        <f t="shared" si="56"/>
        <v>-0.343145750507622+2.10050506338834i</v>
      </c>
      <c r="T113" t="str">
        <f t="shared" si="78"/>
        <v>-0.337538118668479+0.0551413910274456i</v>
      </c>
      <c r="U113">
        <f t="shared" si="79"/>
        <v>0.34201250643609199</v>
      </c>
      <c r="V113">
        <f>20*LOG(U113)</f>
        <v>-9.3191602544986498</v>
      </c>
      <c r="W113">
        <f t="shared" si="60"/>
        <v>170.72192116706557</v>
      </c>
      <c r="Y113" t="str">
        <f t="shared" si="61"/>
        <v>-0.151503557742391-0.92740181013016i</v>
      </c>
      <c r="Z113">
        <f t="shared" si="80"/>
        <v>0.93969540035125176</v>
      </c>
      <c r="AA113">
        <f>20*LOG(Z113)</f>
        <v>-0.54025797873763404</v>
      </c>
      <c r="AB113">
        <f t="shared" si="64"/>
        <v>-99.278078832934426</v>
      </c>
      <c r="AE113" t="str">
        <f t="shared" si="65"/>
        <v>0.926776695296637</v>
      </c>
      <c r="AF113" t="str">
        <f>COMPLEX(0,-2*$G113/'Single bit with plots'!$D$13+$G113^2/$F113/'Single bit with plots'!$D$13)</f>
        <v>-0.399048519428139i</v>
      </c>
      <c r="AG113" t="str">
        <f>COMPLEX(0,-'Single bit with plots'!$D$13/$F113)</f>
        <v>-0.353553390593273i</v>
      </c>
      <c r="AH113" t="str">
        <f t="shared" si="66"/>
        <v>0.926776695296637</v>
      </c>
      <c r="AK113" t="str">
        <f t="shared" si="67"/>
        <v>-0.045495128834866i</v>
      </c>
      <c r="AL113" t="str">
        <f t="shared" si="68"/>
        <v>1.85355339059327-0.752601910021412i</v>
      </c>
      <c r="AM113" t="str">
        <f t="shared" si="81"/>
        <v>0.00855550315490763-0.0210710093475039i</v>
      </c>
      <c r="AN113">
        <f t="shared" si="82"/>
        <v>2.2741681317708921E-2</v>
      </c>
      <c r="AO113">
        <f>20*LOG(AN113)</f>
        <v>-32.863548611777574</v>
      </c>
      <c r="AP113">
        <f t="shared" si="72"/>
        <v>-67.901275683719845</v>
      </c>
      <c r="AR113" t="str">
        <f t="shared" si="73"/>
        <v>0.926297381154166+0.376106338151568i</v>
      </c>
      <c r="AS113">
        <f t="shared" si="83"/>
        <v>0.99974137452185496</v>
      </c>
      <c r="AT113">
        <f>20*LOG(AS113)</f>
        <v>-2.2466828980034197E-3</v>
      </c>
      <c r="AU113">
        <f t="shared" si="76"/>
        <v>22.09872431628018</v>
      </c>
      <c r="AW113">
        <f t="shared" si="77"/>
        <v>121.37680314921461</v>
      </c>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3</vt:i4>
      </vt:variant>
    </vt:vector>
  </HeadingPairs>
  <TitlesOfParts>
    <vt:vector size="7" baseType="lpstr">
      <vt:lpstr>Readme</vt:lpstr>
      <vt:lpstr>Single bit with plots</vt:lpstr>
      <vt:lpstr>Multibit</vt:lpstr>
      <vt:lpstr>Calcs</vt:lpstr>
      <vt:lpstr>Phases</vt:lpstr>
      <vt:lpstr>HPF S-pars</vt:lpstr>
      <vt:lpstr>LPF S-pars</vt:lpstr>
    </vt:vector>
  </TitlesOfParts>
  <Company>Microwaves101.com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HPLP_Phase_Shifter_101_Rev-</dc:title>
  <dc:creator>Unknown Editor</dc:creator>
  <cp:lastModifiedBy>Steve Huettner</cp:lastModifiedBy>
  <cp:lastPrinted>2009-01-15T03:17:59Z</cp:lastPrinted>
  <dcterms:created xsi:type="dcterms:W3CDTF">2006-02-13T17:45:57Z</dcterms:created>
  <dcterms:modified xsi:type="dcterms:W3CDTF">2016-03-13T16:01:47Z</dcterms:modified>
</cp:coreProperties>
</file>