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enda\Desktop\MW101\"/>
    </mc:Choice>
  </mc:AlternateContent>
  <bookViews>
    <workbookView xWindow="0" yWindow="0" windowWidth="18660" windowHeight="6270"/>
  </bookViews>
  <sheets>
    <sheet name="Readme" sheetId="10" r:id="rId1"/>
    <sheet name="Enter data" sheetId="6" r:id="rId2"/>
    <sheet name="One line chart" sheetId="7" r:id="rId3"/>
    <sheet name="Two line chart" sheetId="8" r:id="rId4"/>
    <sheet name="Three line chart" sheetId="5" r:id="rId5"/>
    <sheet name="Four line chart" sheetId="9"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3" i="6" l="1"/>
  <c r="F43" i="6"/>
  <c r="D43" i="6"/>
  <c r="F35" i="6"/>
  <c r="D35" i="6"/>
  <c r="D27" i="6"/>
  <c r="F12" i="6"/>
  <c r="H12" i="6" s="1"/>
  <c r="P10" i="6"/>
  <c r="O10" i="6"/>
  <c r="AP18" i="6" l="1"/>
  <c r="AP17" i="6"/>
  <c r="AP10" i="6"/>
  <c r="AP9" i="6"/>
  <c r="AC14" i="6"/>
  <c r="AC13" i="6"/>
  <c r="AC10" i="6"/>
  <c r="AC9" i="6"/>
  <c r="X12" i="6" l="1"/>
  <c r="X11" i="6"/>
  <c r="X10" i="6"/>
  <c r="X9" i="6"/>
  <c r="T9" i="6"/>
  <c r="S10" i="6"/>
  <c r="S11" i="6" s="1"/>
  <c r="S12" i="6" s="1"/>
  <c r="S13" i="6" s="1"/>
  <c r="S14" i="6" s="1"/>
  <c r="B43" i="6"/>
  <c r="B35" i="6"/>
  <c r="B27" i="6"/>
  <c r="AI16" i="6"/>
  <c r="AI15" i="6"/>
  <c r="AI10" i="6"/>
  <c r="AI9" i="6"/>
  <c r="D19" i="6"/>
  <c r="F27" i="6" s="1"/>
  <c r="B19" i="6"/>
  <c r="G35" i="6"/>
  <c r="G36" i="6" s="1"/>
  <c r="C35" i="6"/>
  <c r="C36" i="6" s="1"/>
  <c r="C19" i="6"/>
  <c r="C20" i="6" s="1"/>
  <c r="U9" i="6" l="1"/>
  <c r="T13" i="6"/>
  <c r="U13" i="6" s="1"/>
  <c r="T78" i="6"/>
  <c r="T54" i="6"/>
  <c r="T15" i="6"/>
  <c r="T23" i="6"/>
  <c r="T31" i="6"/>
  <c r="T39" i="6"/>
  <c r="T47" i="6"/>
  <c r="T55" i="6"/>
  <c r="T63" i="6"/>
  <c r="T71" i="6"/>
  <c r="T79" i="6"/>
  <c r="T87" i="6"/>
  <c r="T95" i="6"/>
  <c r="T103" i="6"/>
  <c r="T12" i="6"/>
  <c r="U12" i="6" s="1"/>
  <c r="T16" i="6"/>
  <c r="T24" i="6"/>
  <c r="T32" i="6"/>
  <c r="T40" i="6"/>
  <c r="T48" i="6"/>
  <c r="T56" i="6"/>
  <c r="T64" i="6"/>
  <c r="T72" i="6"/>
  <c r="T80" i="6"/>
  <c r="T88" i="6"/>
  <c r="T96" i="6"/>
  <c r="T104" i="6"/>
  <c r="T10" i="6"/>
  <c r="U10" i="6" s="1"/>
  <c r="T25" i="6"/>
  <c r="T33" i="6"/>
  <c r="T41" i="6"/>
  <c r="T49" i="6"/>
  <c r="T57" i="6"/>
  <c r="T65" i="6"/>
  <c r="T73" i="6"/>
  <c r="T81" i="6"/>
  <c r="T89" i="6"/>
  <c r="T97" i="6"/>
  <c r="T105" i="6"/>
  <c r="T17" i="6"/>
  <c r="T18" i="6"/>
  <c r="T26" i="6"/>
  <c r="T34" i="6"/>
  <c r="T42" i="6"/>
  <c r="T50" i="6"/>
  <c r="T58" i="6"/>
  <c r="T66" i="6"/>
  <c r="T74" i="6"/>
  <c r="T82" i="6"/>
  <c r="T90" i="6"/>
  <c r="T98" i="6"/>
  <c r="T106" i="6"/>
  <c r="T28" i="6"/>
  <c r="T52" i="6"/>
  <c r="T68" i="6"/>
  <c r="T84" i="6"/>
  <c r="T100" i="6"/>
  <c r="T21" i="6"/>
  <c r="T37" i="6"/>
  <c r="T53" i="6"/>
  <c r="T69" i="6"/>
  <c r="T77" i="6"/>
  <c r="T93" i="6"/>
  <c r="T109" i="6"/>
  <c r="T14" i="6"/>
  <c r="U14" i="6" s="1"/>
  <c r="T30" i="6"/>
  <c r="T46" i="6"/>
  <c r="T70" i="6"/>
  <c r="T94" i="6"/>
  <c r="T11" i="6"/>
  <c r="U11" i="6" s="1"/>
  <c r="T19" i="6"/>
  <c r="T27" i="6"/>
  <c r="T35" i="6"/>
  <c r="T43" i="6"/>
  <c r="T51" i="6"/>
  <c r="T59" i="6"/>
  <c r="T67" i="6"/>
  <c r="T75" i="6"/>
  <c r="T83" i="6"/>
  <c r="T91" i="6"/>
  <c r="T99" i="6"/>
  <c r="T107" i="6"/>
  <c r="T20" i="6"/>
  <c r="T36" i="6"/>
  <c r="T44" i="6"/>
  <c r="T60" i="6"/>
  <c r="T76" i="6"/>
  <c r="T92" i="6"/>
  <c r="T108" i="6"/>
  <c r="T29" i="6"/>
  <c r="T45" i="6"/>
  <c r="T61" i="6"/>
  <c r="T85" i="6"/>
  <c r="T101" i="6"/>
  <c r="T22" i="6"/>
  <c r="T38" i="6"/>
  <c r="T62" i="6"/>
  <c r="T86" i="6"/>
  <c r="T102" i="6"/>
  <c r="C43" i="6"/>
  <c r="C44" i="6" s="1"/>
  <c r="C45" i="6" s="1"/>
  <c r="AP12" i="6"/>
  <c r="AP11" i="6"/>
  <c r="I43" i="6"/>
  <c r="I44" i="6" s="1"/>
  <c r="AP16" i="6"/>
  <c r="AP15" i="6"/>
  <c r="AP14" i="6"/>
  <c r="AP13" i="6"/>
  <c r="E27" i="6"/>
  <c r="E28" i="6" s="1"/>
  <c r="AB6" i="6" s="1"/>
  <c r="AC12" i="6"/>
  <c r="AC11" i="6"/>
  <c r="S15" i="6"/>
  <c r="C21" i="6"/>
  <c r="W6" i="6"/>
  <c r="C37" i="6"/>
  <c r="AF6" i="6"/>
  <c r="J43" i="6"/>
  <c r="C38" i="6"/>
  <c r="C22" i="6"/>
  <c r="AH6" i="6"/>
  <c r="G38" i="6"/>
  <c r="G37" i="6"/>
  <c r="C23" i="6"/>
  <c r="C39" i="6"/>
  <c r="H35" i="6"/>
  <c r="G39" i="6" s="1"/>
  <c r="AI14" i="6"/>
  <c r="AI12" i="6"/>
  <c r="AI11" i="6"/>
  <c r="AI13" i="6"/>
  <c r="E43" i="6"/>
  <c r="E44" i="6" s="1"/>
  <c r="AM6" i="6" s="1"/>
  <c r="C27" i="6"/>
  <c r="E35" i="6"/>
  <c r="E36" i="6" s="1"/>
  <c r="G43" i="6"/>
  <c r="G44" i="6" s="1"/>
  <c r="AN6" i="6" s="1"/>
  <c r="AM14" i="6" l="1"/>
  <c r="AM9" i="6"/>
  <c r="W9" i="6"/>
  <c r="AH9" i="6"/>
  <c r="AF14" i="6"/>
  <c r="E29" i="6"/>
  <c r="C46" i="6"/>
  <c r="E31" i="6"/>
  <c r="AM11" i="6"/>
  <c r="C47" i="6"/>
  <c r="AL6" i="6"/>
  <c r="AL10" i="6" s="1"/>
  <c r="I45" i="6"/>
  <c r="AO6" i="6"/>
  <c r="AF12" i="6"/>
  <c r="E30" i="6"/>
  <c r="AM10" i="6"/>
  <c r="AB9" i="6"/>
  <c r="AB12" i="6"/>
  <c r="AB11" i="6"/>
  <c r="AB13" i="6"/>
  <c r="AB14" i="6"/>
  <c r="AB10" i="6"/>
  <c r="AM12" i="6"/>
  <c r="AM13" i="6"/>
  <c r="AF9" i="6"/>
  <c r="AF10" i="6"/>
  <c r="AF11" i="6"/>
  <c r="S16" i="6"/>
  <c r="U15" i="6"/>
  <c r="AB15" i="6" s="1"/>
  <c r="AF13" i="6"/>
  <c r="W12" i="6"/>
  <c r="W14" i="6"/>
  <c r="W11" i="6"/>
  <c r="W13" i="6"/>
  <c r="G47" i="6"/>
  <c r="G46" i="6"/>
  <c r="G45" i="6"/>
  <c r="E37" i="6"/>
  <c r="E39" i="6"/>
  <c r="AG6" i="6"/>
  <c r="AG9" i="6" s="1"/>
  <c r="E38" i="6"/>
  <c r="E47" i="6"/>
  <c r="E45" i="6"/>
  <c r="E46" i="6"/>
  <c r="AH10" i="6"/>
  <c r="C28" i="6"/>
  <c r="AA6" i="6" s="1"/>
  <c r="AH11" i="6"/>
  <c r="AG11" i="6" l="1"/>
  <c r="AL13" i="6"/>
  <c r="AL11" i="6"/>
  <c r="AL14" i="6"/>
  <c r="AL9" i="6"/>
  <c r="AL12" i="6"/>
  <c r="AO15" i="6"/>
  <c r="AO14" i="6"/>
  <c r="AO9" i="6"/>
  <c r="AO12" i="6"/>
  <c r="AO10" i="6"/>
  <c r="AO13" i="6"/>
  <c r="AO11" i="6"/>
  <c r="AF15" i="6"/>
  <c r="AM15" i="6"/>
  <c r="AL15" i="6"/>
  <c r="AA9" i="6"/>
  <c r="AA14" i="6"/>
  <c r="AA10" i="6"/>
  <c r="AA15" i="6"/>
  <c r="AA11" i="6"/>
  <c r="AA12" i="6"/>
  <c r="AA13" i="6"/>
  <c r="W15" i="6"/>
  <c r="S17" i="6"/>
  <c r="U16" i="6"/>
  <c r="AO16" i="6" s="1"/>
  <c r="C29" i="6"/>
  <c r="C31" i="6"/>
  <c r="C30" i="6"/>
  <c r="AG10" i="6"/>
  <c r="W10" i="6"/>
  <c r="AG12" i="6"/>
  <c r="AH12" i="6"/>
  <c r="AA16" i="6" l="1"/>
  <c r="AM16" i="6"/>
  <c r="AL16" i="6"/>
  <c r="AB16" i="6"/>
  <c r="AF16" i="6"/>
  <c r="W16" i="6"/>
  <c r="S18" i="6"/>
  <c r="U17" i="6"/>
  <c r="AO17" i="6" s="1"/>
  <c r="AH13" i="6"/>
  <c r="AG13" i="6"/>
  <c r="AM17" i="6" l="1"/>
  <c r="AL17" i="6"/>
  <c r="AB17" i="6"/>
  <c r="AA17" i="6"/>
  <c r="AF17" i="6"/>
  <c r="W17" i="6"/>
  <c r="S19" i="6"/>
  <c r="U18" i="6"/>
  <c r="AO18" i="6" s="1"/>
  <c r="AG14" i="6"/>
  <c r="AH14" i="6"/>
  <c r="AL18" i="6" l="1"/>
  <c r="AM18" i="6"/>
  <c r="AB18" i="6"/>
  <c r="AA18" i="6"/>
  <c r="S20" i="6"/>
  <c r="U19" i="6"/>
  <c r="AO19" i="6" s="1"/>
  <c r="W18" i="6"/>
  <c r="AF18" i="6"/>
  <c r="AH15" i="6"/>
  <c r="AG15" i="6"/>
  <c r="AM19" i="6" l="1"/>
  <c r="AL19" i="6"/>
  <c r="AB19" i="6"/>
  <c r="AA19" i="6"/>
  <c r="S21" i="6"/>
  <c r="U20" i="6"/>
  <c r="AO20" i="6" s="1"/>
  <c r="AF19" i="6"/>
  <c r="W19" i="6"/>
  <c r="AG16" i="6"/>
  <c r="AH16" i="6"/>
  <c r="AL20" i="6" l="1"/>
  <c r="AM20" i="6"/>
  <c r="AB20" i="6"/>
  <c r="AA20" i="6"/>
  <c r="S22" i="6"/>
  <c r="U21" i="6"/>
  <c r="AO21" i="6" s="1"/>
  <c r="W20" i="6"/>
  <c r="AF20" i="6"/>
  <c r="AH17" i="6"/>
  <c r="AG17" i="6"/>
  <c r="AL21" i="6" l="1"/>
  <c r="AM21" i="6"/>
  <c r="AB21" i="6"/>
  <c r="AA21" i="6"/>
  <c r="AF21" i="6"/>
  <c r="W21" i="6"/>
  <c r="S23" i="6"/>
  <c r="U22" i="6"/>
  <c r="AO22" i="6" s="1"/>
  <c r="AG18" i="6"/>
  <c r="AH18" i="6"/>
  <c r="AM22" i="6" l="1"/>
  <c r="AL22" i="6"/>
  <c r="AB22" i="6"/>
  <c r="AA22" i="6"/>
  <c r="AF22" i="6"/>
  <c r="W22" i="6"/>
  <c r="S24" i="6"/>
  <c r="U23" i="6"/>
  <c r="AO23" i="6" s="1"/>
  <c r="AH19" i="6"/>
  <c r="AG19" i="6"/>
  <c r="AL23" i="6" l="1"/>
  <c r="AM23" i="6"/>
  <c r="AB23" i="6"/>
  <c r="AA23" i="6"/>
  <c r="S25" i="6"/>
  <c r="U24" i="6"/>
  <c r="AO24" i="6" s="1"/>
  <c r="AF23" i="6"/>
  <c r="W23" i="6"/>
  <c r="AG20" i="6"/>
  <c r="AH20" i="6"/>
  <c r="AL24" i="6" l="1"/>
  <c r="AM24" i="6"/>
  <c r="AB24" i="6"/>
  <c r="AA24" i="6"/>
  <c r="AF24" i="6"/>
  <c r="W24" i="6"/>
  <c r="S26" i="6"/>
  <c r="U25" i="6"/>
  <c r="AO25" i="6" s="1"/>
  <c r="AH21" i="6"/>
  <c r="AG21" i="6"/>
  <c r="AL25" i="6" l="1"/>
  <c r="AM25" i="6"/>
  <c r="AB25" i="6"/>
  <c r="AA25" i="6"/>
  <c r="W25" i="6"/>
  <c r="AF25" i="6"/>
  <c r="S27" i="6"/>
  <c r="U26" i="6"/>
  <c r="AO26" i="6" s="1"/>
  <c r="AG22" i="6"/>
  <c r="AH22" i="6"/>
  <c r="AM26" i="6" l="1"/>
  <c r="AL26" i="6"/>
  <c r="AB26" i="6"/>
  <c r="AA26" i="6"/>
  <c r="S28" i="6"/>
  <c r="U27" i="6"/>
  <c r="AO27" i="6" s="1"/>
  <c r="AF26" i="6"/>
  <c r="W26" i="6"/>
  <c r="AH23" i="6"/>
  <c r="AG23" i="6"/>
  <c r="AM27" i="6" l="1"/>
  <c r="AL27" i="6"/>
  <c r="AB27" i="6"/>
  <c r="AA27" i="6"/>
  <c r="S29" i="6"/>
  <c r="U28" i="6"/>
  <c r="AO28" i="6" s="1"/>
  <c r="W27" i="6"/>
  <c r="AF27" i="6"/>
  <c r="AG24" i="6"/>
  <c r="AH24" i="6"/>
  <c r="AL28" i="6" l="1"/>
  <c r="AM28" i="6"/>
  <c r="AB28" i="6"/>
  <c r="AA28" i="6"/>
  <c r="AF28" i="6"/>
  <c r="W28" i="6"/>
  <c r="S30" i="6"/>
  <c r="U29" i="6"/>
  <c r="AO29" i="6" s="1"/>
  <c r="AG25" i="6"/>
  <c r="AH25" i="6"/>
  <c r="AL29" i="6" l="1"/>
  <c r="AM29" i="6"/>
  <c r="AB29" i="6"/>
  <c r="AA29" i="6"/>
  <c r="AF29" i="6"/>
  <c r="W29" i="6"/>
  <c r="S31" i="6"/>
  <c r="U30" i="6"/>
  <c r="AO30" i="6" s="1"/>
  <c r="AG26" i="6"/>
  <c r="AH26" i="6"/>
  <c r="AM30" i="6" l="1"/>
  <c r="AL30" i="6"/>
  <c r="AB30" i="6"/>
  <c r="AA30" i="6"/>
  <c r="AF30" i="6"/>
  <c r="W30" i="6"/>
  <c r="S32" i="6"/>
  <c r="U31" i="6"/>
  <c r="AO31" i="6" s="1"/>
  <c r="AG27" i="6"/>
  <c r="AH27" i="6"/>
  <c r="AM31" i="6" l="1"/>
  <c r="AL31" i="6"/>
  <c r="AB31" i="6"/>
  <c r="AA31" i="6"/>
  <c r="AF31" i="6"/>
  <c r="W31" i="6"/>
  <c r="S33" i="6"/>
  <c r="U32" i="6"/>
  <c r="AO32" i="6" s="1"/>
  <c r="AG28" i="6"/>
  <c r="AH28" i="6"/>
  <c r="AM32" i="6" l="1"/>
  <c r="AL32" i="6"/>
  <c r="AB32" i="6"/>
  <c r="AA32" i="6"/>
  <c r="AF32" i="6"/>
  <c r="W32" i="6"/>
  <c r="S34" i="6"/>
  <c r="U33" i="6"/>
  <c r="AO33" i="6" s="1"/>
  <c r="AH29" i="6"/>
  <c r="AG29" i="6"/>
  <c r="AM33" i="6" l="1"/>
  <c r="AL33" i="6"/>
  <c r="AB33" i="6"/>
  <c r="AA33" i="6"/>
  <c r="AF33" i="6"/>
  <c r="W33" i="6"/>
  <c r="S35" i="6"/>
  <c r="U34" i="6"/>
  <c r="AO34" i="6" s="1"/>
  <c r="AG30" i="6"/>
  <c r="AH30" i="6"/>
  <c r="AL34" i="6" l="1"/>
  <c r="AM34" i="6"/>
  <c r="AB34" i="6"/>
  <c r="AA34" i="6"/>
  <c r="W34" i="6"/>
  <c r="AF34" i="6"/>
  <c r="S36" i="6"/>
  <c r="U35" i="6"/>
  <c r="AO35" i="6" s="1"/>
  <c r="AH31" i="6"/>
  <c r="AG31" i="6"/>
  <c r="AL35" i="6" l="1"/>
  <c r="AM35" i="6"/>
  <c r="AB35" i="6"/>
  <c r="AA35" i="6"/>
  <c r="S37" i="6"/>
  <c r="AF35" i="6"/>
  <c r="W35" i="6"/>
  <c r="AH32" i="6"/>
  <c r="AG32" i="6"/>
  <c r="U36" i="6" l="1"/>
  <c r="AO36" i="6" s="1"/>
  <c r="S38" i="6"/>
  <c r="U37" i="6"/>
  <c r="AO37" i="6" s="1"/>
  <c r="AH33" i="6"/>
  <c r="AG33" i="6"/>
  <c r="AN21" i="6" l="1"/>
  <c r="AN10" i="6"/>
  <c r="AN30" i="6"/>
  <c r="AN15" i="6"/>
  <c r="AN29" i="6"/>
  <c r="AN18" i="6"/>
  <c r="AN12" i="6"/>
  <c r="AN17" i="6"/>
  <c r="AN9" i="6"/>
  <c r="AN37" i="6"/>
  <c r="AN26" i="6"/>
  <c r="AN14" i="6"/>
  <c r="AN25" i="6"/>
  <c r="AN11" i="6"/>
  <c r="AN34" i="6"/>
  <c r="AN16" i="6"/>
  <c r="AN33" i="6"/>
  <c r="AN22" i="6"/>
  <c r="AN13" i="6"/>
  <c r="AN23" i="6"/>
  <c r="AN24" i="6"/>
  <c r="AN27" i="6"/>
  <c r="AN36" i="6"/>
  <c r="AN28" i="6"/>
  <c r="AN20" i="6"/>
  <c r="AN31" i="6"/>
  <c r="AN32" i="6"/>
  <c r="AN35" i="6"/>
  <c r="AN19" i="6"/>
  <c r="AM37" i="6"/>
  <c r="AL37" i="6"/>
  <c r="AB37" i="6"/>
  <c r="AA37" i="6"/>
  <c r="AL36" i="6"/>
  <c r="AM36" i="6"/>
  <c r="AB36" i="6"/>
  <c r="AA36" i="6"/>
  <c r="W36" i="6"/>
  <c r="AF36" i="6"/>
  <c r="AF37" i="6"/>
  <c r="W37" i="6"/>
  <c r="S39" i="6"/>
  <c r="U38" i="6"/>
  <c r="AH34" i="6"/>
  <c r="AG34" i="6"/>
  <c r="AN38" i="6" l="1"/>
  <c r="AO38" i="6"/>
  <c r="AL38" i="6"/>
  <c r="AM38" i="6"/>
  <c r="AB38" i="6"/>
  <c r="AA38" i="6"/>
  <c r="AF38" i="6"/>
  <c r="W38" i="6"/>
  <c r="S40" i="6"/>
  <c r="U39" i="6"/>
  <c r="AO39" i="6" s="1"/>
  <c r="AH35" i="6"/>
  <c r="AG35" i="6"/>
  <c r="AL39" i="6" l="1"/>
  <c r="AM39" i="6"/>
  <c r="AB39" i="6"/>
  <c r="AA39" i="6"/>
  <c r="AN39" i="6"/>
  <c r="W39" i="6"/>
  <c r="AF39" i="6"/>
  <c r="S41" i="6"/>
  <c r="U40" i="6"/>
  <c r="AO40" i="6" s="1"/>
  <c r="AH36" i="6"/>
  <c r="AG36" i="6"/>
  <c r="AM40" i="6" l="1"/>
  <c r="AL40" i="6"/>
  <c r="AB40" i="6"/>
  <c r="AA40" i="6"/>
  <c r="AN40" i="6"/>
  <c r="AF40" i="6"/>
  <c r="W40" i="6"/>
  <c r="S42" i="6"/>
  <c r="U41" i="6"/>
  <c r="AO41" i="6" s="1"/>
  <c r="AH37" i="6"/>
  <c r="AG37" i="6"/>
  <c r="AM41" i="6" l="1"/>
  <c r="AL41" i="6"/>
  <c r="AB41" i="6"/>
  <c r="AA41" i="6"/>
  <c r="AN41" i="6"/>
  <c r="AF41" i="6"/>
  <c r="W41" i="6"/>
  <c r="S43" i="6"/>
  <c r="U42" i="6"/>
  <c r="AO42" i="6" s="1"/>
  <c r="AH38" i="6"/>
  <c r="AG38" i="6"/>
  <c r="AM42" i="6" l="1"/>
  <c r="AL42" i="6"/>
  <c r="AB42" i="6"/>
  <c r="AA42" i="6"/>
  <c r="AN42" i="6"/>
  <c r="S44" i="6"/>
  <c r="U43" i="6"/>
  <c r="AO43" i="6" s="1"/>
  <c r="AF42" i="6"/>
  <c r="W42" i="6"/>
  <c r="AG39" i="6"/>
  <c r="AH39" i="6"/>
  <c r="AM43" i="6" l="1"/>
  <c r="AL43" i="6"/>
  <c r="AB43" i="6"/>
  <c r="AA43" i="6"/>
  <c r="AN43" i="6"/>
  <c r="AF43" i="6"/>
  <c r="W43" i="6"/>
  <c r="S45" i="6"/>
  <c r="U44" i="6"/>
  <c r="AO44" i="6" s="1"/>
  <c r="AG40" i="6"/>
  <c r="AH40" i="6"/>
  <c r="AM44" i="6" l="1"/>
  <c r="AL44" i="6"/>
  <c r="AB44" i="6"/>
  <c r="AA44" i="6"/>
  <c r="AN44" i="6"/>
  <c r="AF44" i="6"/>
  <c r="W44" i="6"/>
  <c r="S46" i="6"/>
  <c r="U45" i="6"/>
  <c r="AO45" i="6" s="1"/>
  <c r="AH41" i="6"/>
  <c r="AG41" i="6"/>
  <c r="AL45" i="6" l="1"/>
  <c r="AM45" i="6"/>
  <c r="AB45" i="6"/>
  <c r="AA45" i="6"/>
  <c r="AN45" i="6"/>
  <c r="AF45" i="6"/>
  <c r="W45" i="6"/>
  <c r="S47" i="6"/>
  <c r="U46" i="6"/>
  <c r="AO46" i="6" s="1"/>
  <c r="AG42" i="6"/>
  <c r="AH42" i="6"/>
  <c r="AM46" i="6" l="1"/>
  <c r="AL46" i="6"/>
  <c r="AB46" i="6"/>
  <c r="AA46" i="6"/>
  <c r="AN46" i="6"/>
  <c r="W46" i="6"/>
  <c r="AF46" i="6"/>
  <c r="S48" i="6"/>
  <c r="U47" i="6"/>
  <c r="AO47" i="6" s="1"/>
  <c r="AH43" i="6"/>
  <c r="AG43" i="6"/>
  <c r="AM47" i="6" l="1"/>
  <c r="AL47" i="6"/>
  <c r="AB47" i="6"/>
  <c r="AA47" i="6"/>
  <c r="AN47" i="6"/>
  <c r="AF47" i="6"/>
  <c r="W47" i="6"/>
  <c r="S49" i="6"/>
  <c r="U48" i="6"/>
  <c r="AO48" i="6" s="1"/>
  <c r="AH44" i="6"/>
  <c r="AG44" i="6"/>
  <c r="AL48" i="6" l="1"/>
  <c r="AM48" i="6"/>
  <c r="AB48" i="6"/>
  <c r="AA48" i="6"/>
  <c r="AN48" i="6"/>
  <c r="S50" i="6"/>
  <c r="U49" i="6"/>
  <c r="AO49" i="6" s="1"/>
  <c r="W48" i="6"/>
  <c r="AF48" i="6"/>
  <c r="AH45" i="6"/>
  <c r="AG45" i="6"/>
  <c r="AL49" i="6" l="1"/>
  <c r="AM49" i="6"/>
  <c r="AB49" i="6"/>
  <c r="AA49" i="6"/>
  <c r="AN49" i="6"/>
  <c r="AF49" i="6"/>
  <c r="W49" i="6"/>
  <c r="S51" i="6"/>
  <c r="U50" i="6"/>
  <c r="AO50" i="6" s="1"/>
  <c r="AH46" i="6"/>
  <c r="AG46" i="6"/>
  <c r="AM50" i="6" l="1"/>
  <c r="AL50" i="6"/>
  <c r="AB50" i="6"/>
  <c r="AA50" i="6"/>
  <c r="AN50" i="6"/>
  <c r="W50" i="6"/>
  <c r="AF50" i="6"/>
  <c r="S52" i="6"/>
  <c r="U51" i="6"/>
  <c r="AO51" i="6" s="1"/>
  <c r="AH47" i="6"/>
  <c r="AG47" i="6"/>
  <c r="AL51" i="6" l="1"/>
  <c r="AM51" i="6"/>
  <c r="AB51" i="6"/>
  <c r="AA51" i="6"/>
  <c r="AN51" i="6"/>
  <c r="AF51" i="6"/>
  <c r="W51" i="6"/>
  <c r="S53" i="6"/>
  <c r="U52" i="6"/>
  <c r="AO52" i="6" s="1"/>
  <c r="AH48" i="6"/>
  <c r="AG48" i="6"/>
  <c r="AM52" i="6" l="1"/>
  <c r="AL52" i="6"/>
  <c r="AB52" i="6"/>
  <c r="AA52" i="6"/>
  <c r="AN52" i="6"/>
  <c r="AF52" i="6"/>
  <c r="W52" i="6"/>
  <c r="S54" i="6"/>
  <c r="U53" i="6"/>
  <c r="AO53" i="6" s="1"/>
  <c r="AH49" i="6"/>
  <c r="AG49" i="6"/>
  <c r="AL53" i="6" l="1"/>
  <c r="AM53" i="6"/>
  <c r="AB53" i="6"/>
  <c r="AA53" i="6"/>
  <c r="AN53" i="6"/>
  <c r="AF53" i="6"/>
  <c r="W53" i="6"/>
  <c r="S55" i="6"/>
  <c r="U54" i="6"/>
  <c r="AO54" i="6" s="1"/>
  <c r="AH50" i="6"/>
  <c r="AG50" i="6"/>
  <c r="AM54" i="6" l="1"/>
  <c r="AL54" i="6"/>
  <c r="AB54" i="6"/>
  <c r="AA54" i="6"/>
  <c r="AN54" i="6"/>
  <c r="AF54" i="6"/>
  <c r="W54" i="6"/>
  <c r="S56" i="6"/>
  <c r="U55" i="6"/>
  <c r="AO55" i="6" s="1"/>
  <c r="AH51" i="6"/>
  <c r="AG51" i="6"/>
  <c r="AM55" i="6" l="1"/>
  <c r="AL55" i="6"/>
  <c r="AB55" i="6"/>
  <c r="AA55" i="6"/>
  <c r="AN55" i="6"/>
  <c r="S57" i="6"/>
  <c r="U56" i="6"/>
  <c r="AO56" i="6" s="1"/>
  <c r="W55" i="6"/>
  <c r="AF55" i="6"/>
  <c r="AH52" i="6"/>
  <c r="AG52" i="6"/>
  <c r="AL56" i="6" l="1"/>
  <c r="AM56" i="6"/>
  <c r="AB56" i="6"/>
  <c r="AA56" i="6"/>
  <c r="AN56" i="6"/>
  <c r="AF56" i="6"/>
  <c r="W56" i="6"/>
  <c r="S58" i="6"/>
  <c r="U57" i="6"/>
  <c r="AO57" i="6" s="1"/>
  <c r="AH53" i="6"/>
  <c r="AG53" i="6"/>
  <c r="AM57" i="6" l="1"/>
  <c r="AL57" i="6"/>
  <c r="AB57" i="6"/>
  <c r="AA57" i="6"/>
  <c r="AN57" i="6"/>
  <c r="S59" i="6"/>
  <c r="U58" i="6"/>
  <c r="AO58" i="6" s="1"/>
  <c r="AF57" i="6"/>
  <c r="W57" i="6"/>
  <c r="AH54" i="6"/>
  <c r="AG54" i="6"/>
  <c r="AL58" i="6" l="1"/>
  <c r="AM58" i="6"/>
  <c r="AB58" i="6"/>
  <c r="AA58" i="6"/>
  <c r="AN58" i="6"/>
  <c r="AF58" i="6"/>
  <c r="W58" i="6"/>
  <c r="S60" i="6"/>
  <c r="U59" i="6"/>
  <c r="AO59" i="6" s="1"/>
  <c r="AH55" i="6"/>
  <c r="AG55" i="6"/>
  <c r="AL59" i="6" l="1"/>
  <c r="AM59" i="6"/>
  <c r="AB59" i="6"/>
  <c r="AA59" i="6"/>
  <c r="AN59" i="6"/>
  <c r="S61" i="6"/>
  <c r="U60" i="6"/>
  <c r="AO60" i="6" s="1"/>
  <c r="AF59" i="6"/>
  <c r="W59" i="6"/>
  <c r="AH56" i="6"/>
  <c r="AG56" i="6"/>
  <c r="AM60" i="6" l="1"/>
  <c r="AL60" i="6"/>
  <c r="AB60" i="6"/>
  <c r="AA60" i="6"/>
  <c r="AN60" i="6"/>
  <c r="AF60" i="6"/>
  <c r="W60" i="6"/>
  <c r="S62" i="6"/>
  <c r="U61" i="6"/>
  <c r="AO61" i="6" s="1"/>
  <c r="AH57" i="6"/>
  <c r="AG57" i="6"/>
  <c r="AM61" i="6" l="1"/>
  <c r="AL61" i="6"/>
  <c r="AB61" i="6"/>
  <c r="AA61" i="6"/>
  <c r="AN61" i="6"/>
  <c r="S63" i="6"/>
  <c r="U62" i="6"/>
  <c r="AO62" i="6" s="1"/>
  <c r="AF61" i="6"/>
  <c r="W61" i="6"/>
  <c r="AG58" i="6"/>
  <c r="AH58" i="6"/>
  <c r="AL62" i="6" l="1"/>
  <c r="AM62" i="6"/>
  <c r="AB62" i="6"/>
  <c r="AA62" i="6"/>
  <c r="AN62" i="6"/>
  <c r="W62" i="6"/>
  <c r="AF62" i="6"/>
  <c r="S64" i="6"/>
  <c r="U63" i="6"/>
  <c r="AO63" i="6" s="1"/>
  <c r="AH59" i="6"/>
  <c r="AG59" i="6"/>
  <c r="AL63" i="6" l="1"/>
  <c r="AM63" i="6"/>
  <c r="AB63" i="6"/>
  <c r="AA63" i="6"/>
  <c r="AN63" i="6"/>
  <c r="AF63" i="6"/>
  <c r="W63" i="6"/>
  <c r="S65" i="6"/>
  <c r="U64" i="6"/>
  <c r="AO64" i="6" s="1"/>
  <c r="AG60" i="6"/>
  <c r="AH60" i="6"/>
  <c r="AM64" i="6" l="1"/>
  <c r="AL64" i="6"/>
  <c r="AB64" i="6"/>
  <c r="AA64" i="6"/>
  <c r="AN64" i="6"/>
  <c r="S66" i="6"/>
  <c r="U65" i="6"/>
  <c r="AO65" i="6" s="1"/>
  <c r="W64" i="6"/>
  <c r="AF64" i="6"/>
  <c r="AG61" i="6"/>
  <c r="AH61" i="6"/>
  <c r="AM65" i="6" l="1"/>
  <c r="AL65" i="6"/>
  <c r="AB65" i="6"/>
  <c r="AA65" i="6"/>
  <c r="AN65" i="6"/>
  <c r="AF65" i="6"/>
  <c r="W65" i="6"/>
  <c r="S67" i="6"/>
  <c r="U66" i="6"/>
  <c r="AO66" i="6" s="1"/>
  <c r="AG62" i="6"/>
  <c r="AH62" i="6"/>
  <c r="AM66" i="6" l="1"/>
  <c r="AL66" i="6"/>
  <c r="AB66" i="6"/>
  <c r="AA66" i="6"/>
  <c r="AN66" i="6"/>
  <c r="W66" i="6"/>
  <c r="AF66" i="6"/>
  <c r="S68" i="6"/>
  <c r="U67" i="6"/>
  <c r="AO67" i="6" s="1"/>
  <c r="AG63" i="6"/>
  <c r="AH63" i="6"/>
  <c r="AM67" i="6" l="1"/>
  <c r="AL67" i="6"/>
  <c r="AB67" i="6"/>
  <c r="AA67" i="6"/>
  <c r="AN67" i="6"/>
  <c r="AF67" i="6"/>
  <c r="W67" i="6"/>
  <c r="S69" i="6"/>
  <c r="U68" i="6"/>
  <c r="AO68" i="6" s="1"/>
  <c r="AG64" i="6"/>
  <c r="AH64" i="6"/>
  <c r="AM68" i="6" l="1"/>
  <c r="AL68" i="6"/>
  <c r="AB68" i="6"/>
  <c r="AA68" i="6"/>
  <c r="AN68" i="6"/>
  <c r="S70" i="6"/>
  <c r="U69" i="6"/>
  <c r="AO69" i="6" s="1"/>
  <c r="W68" i="6"/>
  <c r="AF68" i="6"/>
  <c r="AG65" i="6"/>
  <c r="AH65" i="6"/>
  <c r="AM69" i="6" l="1"/>
  <c r="AL69" i="6"/>
  <c r="AB69" i="6"/>
  <c r="AA69" i="6"/>
  <c r="AN69" i="6"/>
  <c r="AF69" i="6"/>
  <c r="W69" i="6"/>
  <c r="S71" i="6"/>
  <c r="U70" i="6"/>
  <c r="AO70" i="6" s="1"/>
  <c r="AG66" i="6"/>
  <c r="AH66" i="6"/>
  <c r="AM70" i="6" l="1"/>
  <c r="AL70" i="6"/>
  <c r="AB70" i="6"/>
  <c r="AA70" i="6"/>
  <c r="AN70" i="6"/>
  <c r="AF70" i="6"/>
  <c r="W70" i="6"/>
  <c r="S72" i="6"/>
  <c r="U71" i="6"/>
  <c r="AO71" i="6" s="1"/>
  <c r="AG67" i="6"/>
  <c r="AH67" i="6"/>
  <c r="AL71" i="6" l="1"/>
  <c r="AM71" i="6"/>
  <c r="AB71" i="6"/>
  <c r="AA71" i="6"/>
  <c r="AN71" i="6"/>
  <c r="AF71" i="6"/>
  <c r="W71" i="6"/>
  <c r="S73" i="6"/>
  <c r="U72" i="6"/>
  <c r="AO72" i="6" s="1"/>
  <c r="AG68" i="6"/>
  <c r="AH68" i="6"/>
  <c r="AL72" i="6" l="1"/>
  <c r="AM72" i="6"/>
  <c r="AB72" i="6"/>
  <c r="AA72" i="6"/>
  <c r="AN72" i="6"/>
  <c r="S74" i="6"/>
  <c r="U73" i="6"/>
  <c r="AO73" i="6" s="1"/>
  <c r="AF72" i="6"/>
  <c r="W72" i="6"/>
  <c r="AG69" i="6"/>
  <c r="AH69" i="6"/>
  <c r="AM73" i="6" l="1"/>
  <c r="AL73" i="6"/>
  <c r="AB73" i="6"/>
  <c r="AA73" i="6"/>
  <c r="AN73" i="6"/>
  <c r="AF73" i="6"/>
  <c r="W73" i="6"/>
  <c r="S75" i="6"/>
  <c r="U74" i="6"/>
  <c r="AO74" i="6" s="1"/>
  <c r="AG70" i="6"/>
  <c r="AH70" i="6"/>
  <c r="AL74" i="6" l="1"/>
  <c r="AM74" i="6"/>
  <c r="AB74" i="6"/>
  <c r="AA74" i="6"/>
  <c r="AN74" i="6"/>
  <c r="AF74" i="6"/>
  <c r="W74" i="6"/>
  <c r="S76" i="6"/>
  <c r="U75" i="6"/>
  <c r="AO75" i="6" s="1"/>
  <c r="AG71" i="6"/>
  <c r="AH71" i="6"/>
  <c r="AL75" i="6" l="1"/>
  <c r="AM75" i="6"/>
  <c r="AB75" i="6"/>
  <c r="AA75" i="6"/>
  <c r="AN75" i="6"/>
  <c r="AF75" i="6"/>
  <c r="W75" i="6"/>
  <c r="S77" i="6"/>
  <c r="U76" i="6"/>
  <c r="AO76" i="6" s="1"/>
  <c r="AG72" i="6"/>
  <c r="AH72" i="6"/>
  <c r="AM76" i="6" l="1"/>
  <c r="AL76" i="6"/>
  <c r="AB76" i="6"/>
  <c r="AA76" i="6"/>
  <c r="AN76" i="6"/>
  <c r="AF76" i="6"/>
  <c r="W76" i="6"/>
  <c r="S78" i="6"/>
  <c r="U77" i="6"/>
  <c r="AO77" i="6" s="1"/>
  <c r="AG73" i="6"/>
  <c r="AH73" i="6"/>
  <c r="AM77" i="6" l="1"/>
  <c r="AL77" i="6"/>
  <c r="AB77" i="6"/>
  <c r="AA77" i="6"/>
  <c r="AN77" i="6"/>
  <c r="S79" i="6"/>
  <c r="U78" i="6"/>
  <c r="AO78" i="6" s="1"/>
  <c r="AF77" i="6"/>
  <c r="W77" i="6"/>
  <c r="AG74" i="6"/>
  <c r="AH74" i="6"/>
  <c r="AM78" i="6" l="1"/>
  <c r="AL78" i="6"/>
  <c r="AB78" i="6"/>
  <c r="AA78" i="6"/>
  <c r="AN78" i="6"/>
  <c r="W78" i="6"/>
  <c r="AF78" i="6"/>
  <c r="U79" i="6"/>
  <c r="AO79" i="6" s="1"/>
  <c r="S80" i="6"/>
  <c r="AG75" i="6"/>
  <c r="AH75" i="6"/>
  <c r="AM79" i="6" l="1"/>
  <c r="AL79" i="6"/>
  <c r="AB79" i="6"/>
  <c r="AA79" i="6"/>
  <c r="AN79" i="6"/>
  <c r="AF79" i="6"/>
  <c r="W79" i="6"/>
  <c r="U80" i="6"/>
  <c r="AO80" i="6" s="1"/>
  <c r="S81" i="6"/>
  <c r="AG76" i="6"/>
  <c r="AH76" i="6"/>
  <c r="AM80" i="6" l="1"/>
  <c r="AL80" i="6"/>
  <c r="AB80" i="6"/>
  <c r="AA80" i="6"/>
  <c r="AN80" i="6"/>
  <c r="U81" i="6"/>
  <c r="AO81" i="6" s="1"/>
  <c r="S82" i="6"/>
  <c r="W80" i="6"/>
  <c r="AF80" i="6"/>
  <c r="AG77" i="6"/>
  <c r="AH77" i="6"/>
  <c r="AL81" i="6" l="1"/>
  <c r="AM81" i="6"/>
  <c r="AB81" i="6"/>
  <c r="AA81" i="6"/>
  <c r="AN81" i="6"/>
  <c r="U82" i="6"/>
  <c r="AO82" i="6" s="1"/>
  <c r="S83" i="6"/>
  <c r="W81" i="6"/>
  <c r="AF81" i="6"/>
  <c r="AG78" i="6"/>
  <c r="AH78" i="6"/>
  <c r="AM82" i="6" l="1"/>
  <c r="AL82" i="6"/>
  <c r="AB82" i="6"/>
  <c r="AA82" i="6"/>
  <c r="AN82" i="6"/>
  <c r="AF82" i="6"/>
  <c r="W82" i="6"/>
  <c r="U83" i="6"/>
  <c r="AO83" i="6" s="1"/>
  <c r="S84" i="6"/>
  <c r="AG79" i="6"/>
  <c r="AH79" i="6"/>
  <c r="AM83" i="6" l="1"/>
  <c r="AL83" i="6"/>
  <c r="AB83" i="6"/>
  <c r="AA83" i="6"/>
  <c r="AN83" i="6"/>
  <c r="U84" i="6"/>
  <c r="AO84" i="6" s="1"/>
  <c r="S85" i="6"/>
  <c r="AF83" i="6"/>
  <c r="W83" i="6"/>
  <c r="AH80" i="6"/>
  <c r="AG80" i="6"/>
  <c r="AM84" i="6" l="1"/>
  <c r="AL84" i="6"/>
  <c r="AB84" i="6"/>
  <c r="AA84" i="6"/>
  <c r="AN84" i="6"/>
  <c r="U85" i="6"/>
  <c r="AO85" i="6" s="1"/>
  <c r="S86" i="6"/>
  <c r="W84" i="6"/>
  <c r="AF84" i="6"/>
  <c r="AG81" i="6"/>
  <c r="AH81" i="6"/>
  <c r="AL85" i="6" l="1"/>
  <c r="AM85" i="6"/>
  <c r="AB85" i="6"/>
  <c r="AA85" i="6"/>
  <c r="AN85" i="6"/>
  <c r="U86" i="6"/>
  <c r="AO86" i="6" s="1"/>
  <c r="S87" i="6"/>
  <c r="W85" i="6"/>
  <c r="AF85" i="6"/>
  <c r="AH82" i="6"/>
  <c r="AG82" i="6"/>
  <c r="AM86" i="6" l="1"/>
  <c r="AL86" i="6"/>
  <c r="AB86" i="6"/>
  <c r="AA86" i="6"/>
  <c r="AN86" i="6"/>
  <c r="U87" i="6"/>
  <c r="AO87" i="6" s="1"/>
  <c r="S88" i="6"/>
  <c r="AF86" i="6"/>
  <c r="W86" i="6"/>
  <c r="AG83" i="6"/>
  <c r="AH83" i="6"/>
  <c r="AL87" i="6" l="1"/>
  <c r="AM87" i="6"/>
  <c r="AB87" i="6"/>
  <c r="AA87" i="6"/>
  <c r="AN87" i="6"/>
  <c r="W87" i="6"/>
  <c r="AF87" i="6"/>
  <c r="U88" i="6"/>
  <c r="AO88" i="6" s="1"/>
  <c r="S89" i="6"/>
  <c r="AH84" i="6"/>
  <c r="AG84" i="6"/>
  <c r="AL88" i="6" l="1"/>
  <c r="AM88" i="6"/>
  <c r="AB88" i="6"/>
  <c r="AA88" i="6"/>
  <c r="AN88" i="6"/>
  <c r="AF88" i="6"/>
  <c r="W88" i="6"/>
  <c r="U89" i="6"/>
  <c r="AO89" i="6" s="1"/>
  <c r="S90" i="6"/>
  <c r="AH85" i="6"/>
  <c r="AG85" i="6"/>
  <c r="AL89" i="6" l="1"/>
  <c r="AM89" i="6"/>
  <c r="AB89" i="6"/>
  <c r="AA89" i="6"/>
  <c r="AN89" i="6"/>
  <c r="U90" i="6"/>
  <c r="AO90" i="6" s="1"/>
  <c r="S91" i="6"/>
  <c r="W89" i="6"/>
  <c r="AF89" i="6"/>
  <c r="AG86" i="6"/>
  <c r="AH86" i="6"/>
  <c r="AM90" i="6" l="1"/>
  <c r="AL90" i="6"/>
  <c r="AB90" i="6"/>
  <c r="AA90" i="6"/>
  <c r="AN90" i="6"/>
  <c r="U91" i="6"/>
  <c r="AO91" i="6" s="1"/>
  <c r="S92" i="6"/>
  <c r="AF90" i="6"/>
  <c r="W90" i="6"/>
  <c r="AH87" i="6"/>
  <c r="AG87" i="6"/>
  <c r="AL91" i="6" l="1"/>
  <c r="AM91" i="6"/>
  <c r="AB91" i="6"/>
  <c r="AA91" i="6"/>
  <c r="AN91" i="6"/>
  <c r="U92" i="6"/>
  <c r="AO92" i="6" s="1"/>
  <c r="S93" i="6"/>
  <c r="W91" i="6"/>
  <c r="AF91" i="6"/>
  <c r="AG88" i="6"/>
  <c r="AH88" i="6"/>
  <c r="AL92" i="6" l="1"/>
  <c r="AM92" i="6"/>
  <c r="AB92" i="6"/>
  <c r="AA92" i="6"/>
  <c r="AN92" i="6"/>
  <c r="AF92" i="6"/>
  <c r="W92" i="6"/>
  <c r="U93" i="6"/>
  <c r="AO93" i="6" s="1"/>
  <c r="S94" i="6"/>
  <c r="AH89" i="6"/>
  <c r="AG89" i="6"/>
  <c r="AM93" i="6" l="1"/>
  <c r="AL93" i="6"/>
  <c r="AB93" i="6"/>
  <c r="AA93" i="6"/>
  <c r="AN93" i="6"/>
  <c r="U94" i="6"/>
  <c r="AO94" i="6" s="1"/>
  <c r="S95" i="6"/>
  <c r="AF93" i="6"/>
  <c r="W93" i="6"/>
  <c r="AG90" i="6"/>
  <c r="AH90" i="6"/>
  <c r="AM94" i="6" l="1"/>
  <c r="AL94" i="6"/>
  <c r="AB94" i="6"/>
  <c r="AA94" i="6"/>
  <c r="AN94" i="6"/>
  <c r="U95" i="6"/>
  <c r="AO95" i="6" s="1"/>
  <c r="S96" i="6"/>
  <c r="W94" i="6"/>
  <c r="AF94" i="6"/>
  <c r="AH91" i="6"/>
  <c r="AG91" i="6"/>
  <c r="AM95" i="6" l="1"/>
  <c r="AL95" i="6"/>
  <c r="AB95" i="6"/>
  <c r="AA95" i="6"/>
  <c r="AN95" i="6"/>
  <c r="U96" i="6"/>
  <c r="AO96" i="6" s="1"/>
  <c r="S97" i="6"/>
  <c r="W95" i="6"/>
  <c r="AF95" i="6"/>
  <c r="AG92" i="6"/>
  <c r="AH92" i="6"/>
  <c r="AL96" i="6" l="1"/>
  <c r="AM96" i="6"/>
  <c r="AB96" i="6"/>
  <c r="AA96" i="6"/>
  <c r="AN96" i="6"/>
  <c r="W96" i="6"/>
  <c r="AF96" i="6"/>
  <c r="U97" i="6"/>
  <c r="AO97" i="6" s="1"/>
  <c r="S98" i="6"/>
  <c r="AH93" i="6"/>
  <c r="AG93" i="6"/>
  <c r="AM97" i="6" l="1"/>
  <c r="AL97" i="6"/>
  <c r="AB97" i="6"/>
  <c r="AA97" i="6"/>
  <c r="AN97" i="6"/>
  <c r="U98" i="6"/>
  <c r="AO98" i="6" s="1"/>
  <c r="S99" i="6"/>
  <c r="W97" i="6"/>
  <c r="AF97" i="6"/>
  <c r="AG94" i="6"/>
  <c r="AH94" i="6"/>
  <c r="AL98" i="6" l="1"/>
  <c r="AM98" i="6"/>
  <c r="AB98" i="6"/>
  <c r="AA98" i="6"/>
  <c r="AN98" i="6"/>
  <c r="U99" i="6"/>
  <c r="AO99" i="6" s="1"/>
  <c r="S100" i="6"/>
  <c r="AF98" i="6"/>
  <c r="W98" i="6"/>
  <c r="AH95" i="6"/>
  <c r="AG95" i="6"/>
  <c r="AL99" i="6" l="1"/>
  <c r="AM99" i="6"/>
  <c r="AB99" i="6"/>
  <c r="AA99" i="6"/>
  <c r="AN99" i="6"/>
  <c r="U100" i="6"/>
  <c r="AO100" i="6" s="1"/>
  <c r="S101" i="6"/>
  <c r="AF99" i="6"/>
  <c r="W99" i="6"/>
  <c r="AG96" i="6"/>
  <c r="AH96" i="6"/>
  <c r="AL100" i="6" l="1"/>
  <c r="AM100" i="6"/>
  <c r="AB100" i="6"/>
  <c r="AA100" i="6"/>
  <c r="AN100" i="6"/>
  <c r="U101" i="6"/>
  <c r="AO101" i="6" s="1"/>
  <c r="S102" i="6"/>
  <c r="AF100" i="6"/>
  <c r="W100" i="6"/>
  <c r="AH97" i="6"/>
  <c r="AG97" i="6"/>
  <c r="AM101" i="6" l="1"/>
  <c r="AL101" i="6"/>
  <c r="AB101" i="6"/>
  <c r="AA101" i="6"/>
  <c r="AN101" i="6"/>
  <c r="U102" i="6"/>
  <c r="AO102" i="6" s="1"/>
  <c r="S103" i="6"/>
  <c r="AF101" i="6"/>
  <c r="W101" i="6"/>
  <c r="AG98" i="6"/>
  <c r="AH98" i="6"/>
  <c r="AM102" i="6" l="1"/>
  <c r="AL102" i="6"/>
  <c r="AB102" i="6"/>
  <c r="AA102" i="6"/>
  <c r="AN102" i="6"/>
  <c r="U103" i="6"/>
  <c r="AO103" i="6" s="1"/>
  <c r="S104" i="6"/>
  <c r="W102" i="6"/>
  <c r="AF102" i="6"/>
  <c r="AH99" i="6"/>
  <c r="AG99" i="6"/>
  <c r="AM103" i="6" l="1"/>
  <c r="AL103" i="6"/>
  <c r="AB103" i="6"/>
  <c r="AA103" i="6"/>
  <c r="AN103" i="6"/>
  <c r="U104" i="6"/>
  <c r="AO104" i="6" s="1"/>
  <c r="S105" i="6"/>
  <c r="W103" i="6"/>
  <c r="AF103" i="6"/>
  <c r="AG100" i="6"/>
  <c r="AH100" i="6"/>
  <c r="AM104" i="6" l="1"/>
  <c r="AL104" i="6"/>
  <c r="AB104" i="6"/>
  <c r="AA104" i="6"/>
  <c r="AN104" i="6"/>
  <c r="U105" i="6"/>
  <c r="AO105" i="6" s="1"/>
  <c r="S106" i="6"/>
  <c r="AF104" i="6"/>
  <c r="W104" i="6"/>
  <c r="AH101" i="6"/>
  <c r="AG101" i="6"/>
  <c r="AL105" i="6" l="1"/>
  <c r="AM105" i="6"/>
  <c r="AB105" i="6"/>
  <c r="AA105" i="6"/>
  <c r="AN105" i="6"/>
  <c r="U106" i="6"/>
  <c r="AO106" i="6" s="1"/>
  <c r="S107" i="6"/>
  <c r="AF105" i="6"/>
  <c r="W105" i="6"/>
  <c r="AG102" i="6"/>
  <c r="AH102" i="6"/>
  <c r="AM106" i="6" l="1"/>
  <c r="AL106" i="6"/>
  <c r="AB106" i="6"/>
  <c r="AA106" i="6"/>
  <c r="AN106" i="6"/>
  <c r="U107" i="6"/>
  <c r="AO107" i="6" s="1"/>
  <c r="S108" i="6"/>
  <c r="W106" i="6"/>
  <c r="AF106" i="6"/>
  <c r="AH103" i="6"/>
  <c r="AG103" i="6"/>
  <c r="AL107" i="6" l="1"/>
  <c r="AM107" i="6"/>
  <c r="AB107" i="6"/>
  <c r="AA107" i="6"/>
  <c r="AN107" i="6"/>
  <c r="U108" i="6"/>
  <c r="AO108" i="6" s="1"/>
  <c r="S109" i="6"/>
  <c r="U109" i="6" s="1"/>
  <c r="AO109" i="6" s="1"/>
  <c r="W107" i="6"/>
  <c r="AF107" i="6"/>
  <c r="AG104" i="6"/>
  <c r="AH104" i="6"/>
  <c r="AM108" i="6" l="1"/>
  <c r="AL108" i="6"/>
  <c r="AB108" i="6"/>
  <c r="AA108" i="6"/>
  <c r="AN108" i="6"/>
  <c r="AL109" i="6"/>
  <c r="AM109" i="6"/>
  <c r="AB109" i="6"/>
  <c r="AA109" i="6"/>
  <c r="AN109" i="6"/>
  <c r="W109" i="6"/>
  <c r="AF109" i="6"/>
  <c r="W108" i="6"/>
  <c r="AF108" i="6"/>
  <c r="AH105" i="6"/>
  <c r="AG105" i="6"/>
  <c r="AG106" i="6" l="1"/>
  <c r="AH106" i="6"/>
  <c r="AH107" i="6" l="1"/>
  <c r="AG107" i="6"/>
  <c r="AG108" i="6" l="1"/>
  <c r="AH108" i="6"/>
  <c r="AH109" i="6" l="1"/>
  <c r="AG109" i="6"/>
</calcChain>
</file>

<file path=xl/sharedStrings.xml><?xml version="1.0" encoding="utf-8"?>
<sst xmlns="http://schemas.openxmlformats.org/spreadsheetml/2006/main" count="128" uniqueCount="50">
  <si>
    <t>FC</t>
  </si>
  <si>
    <t>FL</t>
  </si>
  <si>
    <t>FH</t>
  </si>
  <si>
    <t>mm</t>
  </si>
  <si>
    <t>GHz</t>
  </si>
  <si>
    <t>Phase</t>
  </si>
  <si>
    <t>deg</t>
  </si>
  <si>
    <t>Freq</t>
  </si>
  <si>
    <t>Enter Keff</t>
  </si>
  <si>
    <t>Line1</t>
  </si>
  <si>
    <t>Line2</t>
  </si>
  <si>
    <t>Line3</t>
  </si>
  <si>
    <t>Deg</t>
  </si>
  <si>
    <t>Enter FL</t>
  </si>
  <si>
    <t>One line solution</t>
  </si>
  <si>
    <t>Enter FH</t>
  </si>
  <si>
    <t>Two line solution</t>
  </si>
  <si>
    <t>Three line solution</t>
  </si>
  <si>
    <t>Blue boxes: OK to overwrite calculations</t>
  </si>
  <si>
    <t>Four line solution</t>
  </si>
  <si>
    <t>Frequencies</t>
  </si>
  <si>
    <t>Line length</t>
  </si>
  <si>
    <t>Phase at lower trans</t>
  </si>
  <si>
    <t>Phase at upper trans</t>
  </si>
  <si>
    <t>FT1</t>
  </si>
  <si>
    <t>Band 1</t>
  </si>
  <si>
    <t>Band 2</t>
  </si>
  <si>
    <t>FT</t>
  </si>
  <si>
    <t>FC2</t>
  </si>
  <si>
    <t>FC1</t>
  </si>
  <si>
    <t>lambda</t>
  </si>
  <si>
    <t>Transition lines</t>
  </si>
  <si>
    <t>ps</t>
  </si>
  <si>
    <t>Line lengths</t>
  </si>
  <si>
    <t>Time delay</t>
  </si>
  <si>
    <t>Band 3</t>
  </si>
  <si>
    <t>FT2</t>
  </si>
  <si>
    <t>FC3</t>
  </si>
  <si>
    <t>Band 4</t>
  </si>
  <si>
    <t>FC4</t>
  </si>
  <si>
    <t>FT3</t>
  </si>
  <si>
    <t>point</t>
  </si>
  <si>
    <t>Three line data</t>
  </si>
  <si>
    <t>One line data</t>
  </si>
  <si>
    <t>Yellow boxes: Enter data</t>
  </si>
  <si>
    <t>Two line data</t>
  </si>
  <si>
    <t>Four line data</t>
  </si>
  <si>
    <t>Line4</t>
  </si>
  <si>
    <t>Ratio FH/FL</t>
  </si>
  <si>
    <t>Recommended solution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</si>
</sst>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7">
    <xf numFmtId="0" fontId="0" fillId="0" borderId="0" xfId="0"/>
    <xf numFmtId="0" fontId="0" fillId="2" borderId="0" xfId="0" applyFill="1"/>
    <xf numFmtId="0" fontId="0" fillId="0" borderId="0" xfId="0" applyFill="1"/>
    <xf numFmtId="0" fontId="0" fillId="3" borderId="0" xfId="0" applyFill="1"/>
    <xf numFmtId="0" fontId="1" fillId="0" borderId="0" xfId="0" applyFont="1"/>
    <xf numFmtId="0" fontId="1" fillId="4" borderId="0" xfId="0" applyFont="1" applyFill="1"/>
    <xf numFmtId="0" fontId="2" fillId="4" borderId="0" xfId="0" applyFont="1" applyFill="1"/>
  </cellXfs>
  <cellStyles count="1">
    <cellStyle name="Normal"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4.xml"/><Relationship Id="rId5" Type="http://schemas.openxmlformats.org/officeDocument/2006/relationships/chartsheet" Target="chartsheets/sheet3.xml"/><Relationship Id="rId10"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TRL line phase angles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062116943222968"/>
          <c:y val="0.11225170848474288"/>
          <c:w val="0.81593439860122152"/>
          <c:h val="0.63406438122517406"/>
        </c:manualLayout>
      </c:layout>
      <c:scatterChart>
        <c:scatterStyle val="smoothMarker"/>
        <c:varyColors val="0"/>
        <c:ser>
          <c:idx val="2"/>
          <c:order val="0"/>
          <c:tx>
            <c:v>Line 1</c:v>
          </c:tx>
          <c:spPr>
            <a:ln w="19050" cap="rnd">
              <a:solidFill>
                <a:schemeClr val="accent1"/>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data'!$W$9:$W$109</c:f>
              <c:numCache>
                <c:formatCode>General</c:formatCode>
                <c:ptCount val="101"/>
                <c:pt idx="0">
                  <c:v>8.1781008632439797E-2</c:v>
                </c:pt>
                <c:pt idx="1">
                  <c:v>8.8323585176801694E-2</c:v>
                </c:pt>
                <c:pt idx="2">
                  <c:v>9.538957551312624E-2</c:v>
                </c:pt>
                <c:pt idx="3">
                  <c:v>0.10302085335825249</c:v>
                </c:pt>
                <c:pt idx="4">
                  <c:v>0.11126264237544602</c:v>
                </c:pt>
                <c:pt idx="5">
                  <c:v>0.12016378417403921</c:v>
                </c:pt>
                <c:pt idx="6">
                  <c:v>0.12977702774935729</c:v>
                </c:pt>
                <c:pt idx="7">
                  <c:v>0.14015934207817751</c:v>
                </c:pt>
                <c:pt idx="8">
                  <c:v>0.15137225372219135</c:v>
                </c:pt>
                <c:pt idx="9">
                  <c:v>0.16348221144013961</c:v>
                </c:pt>
                <c:pt idx="10">
                  <c:v>0.1765609799693455</c:v>
                </c:pt>
                <c:pt idx="11">
                  <c:v>0.19068606531023208</c:v>
                </c:pt>
                <c:pt idx="12">
                  <c:v>0.20594117403409917</c:v>
                </c:pt>
                <c:pt idx="13">
                  <c:v>0.22241670933606161</c:v>
                </c:pt>
                <c:pt idx="14">
                  <c:v>0.24021030677280267</c:v>
                </c:pt>
                <c:pt idx="15">
                  <c:v>0.25942741285997689</c:v>
                </c:pt>
                <c:pt idx="16">
                  <c:v>0.28018190995808323</c:v>
                </c:pt>
                <c:pt idx="17">
                  <c:v>0.30259679114993904</c:v>
                </c:pt>
                <c:pt idx="18">
                  <c:v>0.3268048891091449</c:v>
                </c:pt>
                <c:pt idx="19">
                  <c:v>0.35294966327887989</c:v>
                </c:pt>
                <c:pt idx="20">
                  <c:v>0.38118605002592298</c:v>
                </c:pt>
                <c:pt idx="21">
                  <c:v>0.41168138080799282</c:v>
                </c:pt>
                <c:pt idx="22">
                  <c:v>0.44461637379555169</c:v>
                </c:pt>
                <c:pt idx="23">
                  <c:v>0.48018620482451441</c:v>
                </c:pt>
                <c:pt idx="24">
                  <c:v>0.51860166402643026</c:v>
                </c:pt>
                <c:pt idx="25">
                  <c:v>0.5600904049904355</c:v>
                </c:pt>
                <c:pt idx="26">
                  <c:v>0.60489829385962524</c:v>
                </c:pt>
                <c:pt idx="27">
                  <c:v>0.65329086635671563</c:v>
                </c:pt>
                <c:pt idx="28">
                  <c:v>0.70555490137346988</c:v>
                </c:pt>
                <c:pt idx="29">
                  <c:v>0.76200012044911902</c:v>
                </c:pt>
                <c:pt idx="30">
                  <c:v>0.82296102320905129</c:v>
                </c:pt>
                <c:pt idx="31">
                  <c:v>0.88879886964074539</c:v>
                </c:pt>
                <c:pt idx="32">
                  <c:v>0.95990382095410309</c:v>
                </c:pt>
                <c:pt idx="33">
                  <c:v>1.0366972517131181</c:v>
                </c:pt>
                <c:pt idx="34">
                  <c:v>1.1196342469407883</c:v>
                </c:pt>
                <c:pt idx="35">
                  <c:v>1.2092062989953452</c:v>
                </c:pt>
                <c:pt idx="36">
                  <c:v>1.3059442201997489</c:v>
                </c:pt>
                <c:pt idx="37">
                  <c:v>1.4104212884849481</c:v>
                </c:pt>
                <c:pt idx="38">
                  <c:v>1.5232566446882949</c:v>
                </c:pt>
                <c:pt idx="39">
                  <c:v>1.6451189616398112</c:v>
                </c:pt>
                <c:pt idx="40">
                  <c:v>1.776730406779657</c:v>
                </c:pt>
                <c:pt idx="41">
                  <c:v>1.9188709217896431</c:v>
                </c:pt>
                <c:pt idx="42">
                  <c:v>2.0723828446002801</c:v>
                </c:pt>
                <c:pt idx="43">
                  <c:v>2.2381759011637996</c:v>
                </c:pt>
                <c:pt idx="44">
                  <c:v>2.417232596574888</c:v>
                </c:pt>
                <c:pt idx="45">
                  <c:v>2.6106140374873763</c:v>
                </c:pt>
                <c:pt idx="46">
                  <c:v>2.8194662203311052</c:v>
                </c:pt>
                <c:pt idx="47">
                  <c:v>3.0450268225934956</c:v>
                </c:pt>
                <c:pt idx="48">
                  <c:v>3.2886325374116248</c:v>
                </c:pt>
                <c:pt idx="49">
                  <c:v>3.5517269949402386</c:v>
                </c:pt>
                <c:pt idx="50">
                  <c:v>3.8358693174385157</c:v>
                </c:pt>
                <c:pt idx="51">
                  <c:v>4.1427433587737781</c:v>
                </c:pt>
                <c:pt idx="52">
                  <c:v>4.4741676830963462</c:v>
                </c:pt>
                <c:pt idx="53">
                  <c:v>4.8321063418200598</c:v>
                </c:pt>
                <c:pt idx="54">
                  <c:v>5.2186805127739042</c:v>
                </c:pt>
                <c:pt idx="55">
                  <c:v>5.6361810704993474</c:v>
                </c:pt>
                <c:pt idx="56">
                  <c:v>6.0870821621862836</c:v>
                </c:pt>
                <c:pt idx="57">
                  <c:v>6.5740558696996647</c:v>
                </c:pt>
                <c:pt idx="58">
                  <c:v>7.0999880445855688</c:v>
                </c:pt>
                <c:pt idx="59">
                  <c:v>7.6679954098961662</c:v>
                </c:pt>
                <c:pt idx="60">
                  <c:v>8.2814440301808698</c:v>
                </c:pt>
                <c:pt idx="61">
                  <c:v>8.9439692590983171</c:v>
                </c:pt>
                <c:pt idx="62">
                  <c:v>9.6594972828607855</c:v>
                </c:pt>
                <c:pt idx="63">
                  <c:v>10.432268387179297</c:v>
                </c:pt>
                <c:pt idx="64">
                  <c:v>11.266862085591743</c:v>
                </c:pt>
                <c:pt idx="65">
                  <c:v>12.168224258086546</c:v>
                </c:pt>
                <c:pt idx="66">
                  <c:v>13.141696460848227</c:v>
                </c:pt>
                <c:pt idx="67">
                  <c:v>14.193047580816724</c:v>
                </c:pt>
                <c:pt idx="68">
                  <c:v>15.328508022648821</c:v>
                </c:pt>
                <c:pt idx="69">
                  <c:v>16.554806630676307</c:v>
                </c:pt>
                <c:pt idx="70">
                  <c:v>17.879210564664302</c:v>
                </c:pt>
                <c:pt idx="71">
                  <c:v>19.309568365676803</c:v>
                </c:pt>
                <c:pt idx="72">
                  <c:v>20.854356467261997</c:v>
                </c:pt>
                <c:pt idx="73">
                  <c:v>22.522729427587038</c:v>
                </c:pt>
                <c:pt idx="74">
                  <c:v>24.324574180202234</c:v>
                </c:pt>
                <c:pt idx="75">
                  <c:v>26.27056862493027</c:v>
                </c:pt>
                <c:pt idx="76">
                  <c:v>28.372244906094885</c:v>
                </c:pt>
                <c:pt idx="77">
                  <c:v>30.642057753082405</c:v>
                </c:pt>
                <c:pt idx="78">
                  <c:v>33.093458288227865</c:v>
                </c:pt>
                <c:pt idx="79">
                  <c:v>35.740973739418997</c:v>
                </c:pt>
                <c:pt idx="80">
                  <c:v>38.60029352980149</c:v>
                </c:pt>
                <c:pt idx="81">
                  <c:v>41.688362254762026</c:v>
                </c:pt>
                <c:pt idx="82">
                  <c:v>45.023480097178485</c:v>
                </c:pt>
                <c:pt idx="83">
                  <c:v>48.625411276008435</c:v>
                </c:pt>
                <c:pt idx="84">
                  <c:v>52.515501170891099</c:v>
                </c:pt>
                <c:pt idx="85">
                  <c:v>56.716802816855292</c:v>
                </c:pt>
                <c:pt idx="86">
                  <c:v>61.254213518752209</c:v>
                </c:pt>
                <c:pt idx="87">
                  <c:v>66.154622395002662</c:v>
                </c:pt>
                <c:pt idx="88">
                  <c:v>71.447069725017371</c:v>
                </c:pt>
                <c:pt idx="89">
                  <c:v>77.162919044597231</c:v>
                </c:pt>
                <c:pt idx="90">
                  <c:v>83.336043009167994</c:v>
                </c:pt>
                <c:pt idx="91">
                  <c:v>90.003024126290569</c:v>
                </c:pt>
                <c:pt idx="92">
                  <c:v>97.203371547008643</c:v>
                </c:pt>
                <c:pt idx="93">
                  <c:v>104.97975520075691</c:v>
                </c:pt>
                <c:pt idx="94">
                  <c:v>113.37825866133757</c:v>
                </c:pt>
                <c:pt idx="95">
                  <c:v>122.44865224247052</c:v>
                </c:pt>
                <c:pt idx="96">
                  <c:v>132.24468794130806</c:v>
                </c:pt>
                <c:pt idx="97">
                  <c:v>142.82441797777588</c:v>
                </c:pt>
                <c:pt idx="98">
                  <c:v>154.25053881743597</c:v>
                </c:pt>
                <c:pt idx="99">
                  <c:v>166.59076271657997</c:v>
                </c:pt>
                <c:pt idx="100">
                  <c:v>179.91821899136752</c:v>
                </c:pt>
              </c:numCache>
            </c:numRef>
          </c:yVal>
          <c:smooth val="1"/>
          <c:extLst xmlns:c16r2="http://schemas.microsoft.com/office/drawing/2015/06/chart">
            <c:ext xmlns:c16="http://schemas.microsoft.com/office/drawing/2014/chart" uri="{C3380CC4-5D6E-409C-BE32-E72D297353CC}">
              <c16:uniqueId val="{00000002-7EA7-459C-B762-30119AF3029F}"/>
            </c:ext>
          </c:extLst>
        </c:ser>
        <c:dLbls>
          <c:showLegendKey val="0"/>
          <c:showVal val="0"/>
          <c:showCatName val="0"/>
          <c:showSerName val="0"/>
          <c:showPercent val="0"/>
          <c:showBubbleSize val="0"/>
        </c:dLbls>
        <c:axId val="405859880"/>
        <c:axId val="405863408"/>
      </c:scatterChart>
      <c:scatterChart>
        <c:scatterStyle val="lineMarker"/>
        <c:varyColors val="0"/>
        <c:ser>
          <c:idx val="3"/>
          <c:order val="1"/>
          <c:tx>
            <c:v>Transition frequencies</c:v>
          </c:tx>
          <c:spPr>
            <a:ln w="19050" cap="rnd">
              <a:solidFill>
                <a:schemeClr val="accent4"/>
              </a:solidFill>
              <a:round/>
            </a:ln>
            <a:effectLst/>
          </c:spPr>
          <c:marker>
            <c:symbol val="none"/>
          </c:marker>
          <c:xVal>
            <c:numRef>
              <c:f>'Enter data'!$X$9:$X$12</c:f>
              <c:numCache>
                <c:formatCode>General</c:formatCode>
                <c:ptCount val="4"/>
                <c:pt idx="0">
                  <c:v>0.05</c:v>
                </c:pt>
                <c:pt idx="1">
                  <c:v>0.05</c:v>
                </c:pt>
                <c:pt idx="2">
                  <c:v>110</c:v>
                </c:pt>
                <c:pt idx="3">
                  <c:v>110</c:v>
                </c:pt>
              </c:numCache>
            </c:numRef>
          </c:xVal>
          <c:yVal>
            <c:numRef>
              <c:f>'Enter data'!$Y$9:$Y$12</c:f>
              <c:numCache>
                <c:formatCode>General</c:formatCode>
                <c:ptCount val="4"/>
                <c:pt idx="0">
                  <c:v>-20</c:v>
                </c:pt>
                <c:pt idx="1">
                  <c:v>200</c:v>
                </c:pt>
                <c:pt idx="2">
                  <c:v>200</c:v>
                </c:pt>
                <c:pt idx="3">
                  <c:v>-20</c:v>
                </c:pt>
              </c:numCache>
            </c:numRef>
          </c:yVal>
          <c:smooth val="0"/>
          <c:extLst xmlns:c16r2="http://schemas.microsoft.com/office/drawing/2015/06/chart">
            <c:ext xmlns:c16="http://schemas.microsoft.com/office/drawing/2014/chart" uri="{C3380CC4-5D6E-409C-BE32-E72D297353CC}">
              <c16:uniqueId val="{00000000-E1B2-4308-A385-9A39379166D4}"/>
            </c:ext>
          </c:extLst>
        </c:ser>
        <c:dLbls>
          <c:showLegendKey val="0"/>
          <c:showVal val="0"/>
          <c:showCatName val="0"/>
          <c:showSerName val="0"/>
          <c:showPercent val="0"/>
          <c:showBubbleSize val="0"/>
        </c:dLbls>
        <c:axId val="405859880"/>
        <c:axId val="405863408"/>
      </c:scatterChart>
      <c:valAx>
        <c:axId val="405859880"/>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in"/>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5863408"/>
        <c:crosses val="autoZero"/>
        <c:crossBetween val="midCat"/>
      </c:valAx>
      <c:valAx>
        <c:axId val="4058634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S21 phase angle (degrees)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5859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TRL line phase angles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062116943222968"/>
          <c:y val="0.11225170848474288"/>
          <c:w val="0.81593439860122152"/>
          <c:h val="0.63406438122517406"/>
        </c:manualLayout>
      </c:layout>
      <c:scatterChart>
        <c:scatterStyle val="smoothMarker"/>
        <c:varyColors val="0"/>
        <c:ser>
          <c:idx val="0"/>
          <c:order val="0"/>
          <c:tx>
            <c:v>Line 1</c:v>
          </c:tx>
          <c:spPr>
            <a:ln w="19050" cap="rnd">
              <a:solidFill>
                <a:schemeClr val="accent1"/>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data'!$AA$9:$AA$109</c:f>
              <c:numCache>
                <c:formatCode>General</c:formatCode>
                <c:ptCount val="101"/>
                <c:pt idx="0">
                  <c:v>3.7575026683411425</c:v>
                </c:pt>
                <c:pt idx="1">
                  <c:v>4.0581072858967451</c:v>
                </c:pt>
                <c:pt idx="2">
                  <c:v>4.3827606251890234</c:v>
                </c:pt>
                <c:pt idx="3">
                  <c:v>4.7333866121439012</c:v>
                </c:pt>
                <c:pt idx="4">
                  <c:v>5.1120630890163712</c:v>
                </c:pt>
                <c:pt idx="5">
                  <c:v>5.5210341278772184</c:v>
                </c:pt>
                <c:pt idx="6">
                  <c:v>5.9627233291931176</c:v>
                </c:pt>
                <c:pt idx="7">
                  <c:v>6.4397481843087334</c:v>
                </c:pt>
                <c:pt idx="8">
                  <c:v>6.9549355869442007</c:v>
                </c:pt>
                <c:pt idx="9">
                  <c:v>7.5113385856306154</c:v>
                </c:pt>
                <c:pt idx="10">
                  <c:v>8.1122544763599667</c:v>
                </c:pt>
                <c:pt idx="11">
                  <c:v>8.7612443426682987</c:v>
                </c:pt>
                <c:pt idx="12">
                  <c:v>9.4621541589484011</c:v>
                </c:pt>
                <c:pt idx="13">
                  <c:v>10.219137582052285</c:v>
                </c:pt>
                <c:pt idx="14">
                  <c:v>11.036680566248515</c:v>
                </c:pt>
                <c:pt idx="15">
                  <c:v>11.919627947405043</c:v>
                </c:pt>
                <c:pt idx="16">
                  <c:v>12.873212153937791</c:v>
                </c:pt>
                <c:pt idx="17">
                  <c:v>13.903084214668763</c:v>
                </c:pt>
                <c:pt idx="18">
                  <c:v>15.015347247349165</c:v>
                </c:pt>
                <c:pt idx="19">
                  <c:v>16.216592626303658</c:v>
                </c:pt>
                <c:pt idx="20">
                  <c:v>17.513939043528463</c:v>
                </c:pt>
                <c:pt idx="21">
                  <c:v>18.91507469472317</c:v>
                </c:pt>
                <c:pt idx="22">
                  <c:v>20.42830284025451</c:v>
                </c:pt>
                <c:pt idx="23">
                  <c:v>22.062591011050621</c:v>
                </c:pt>
                <c:pt idx="24">
                  <c:v>23.827624151024533</c:v>
                </c:pt>
                <c:pt idx="25">
                  <c:v>25.733862010953867</c:v>
                </c:pt>
                <c:pt idx="26">
                  <c:v>27.792601133938085</c:v>
                </c:pt>
                <c:pt idx="27">
                  <c:v>30.016041799765006</c:v>
                </c:pt>
                <c:pt idx="28">
                  <c:v>32.417360324905211</c:v>
                </c:pt>
                <c:pt idx="29">
                  <c:v>35.010787146590587</c:v>
                </c:pt>
                <c:pt idx="30">
                  <c:v>37.811691153710761</c:v>
                </c:pt>
                <c:pt idx="31">
                  <c:v>40.8366707642801</c:v>
                </c:pt>
                <c:pt idx="32">
                  <c:v>44.103652289208711</c:v>
                </c:pt>
                <c:pt idx="33">
                  <c:v>47.631996165290616</c:v>
                </c:pt>
                <c:pt idx="34">
                  <c:v>51.442611686955274</c:v>
                </c:pt>
                <c:pt idx="35">
                  <c:v>55.558080916693839</c:v>
                </c:pt>
                <c:pt idx="36">
                  <c:v>60.002792508464744</c:v>
                </c:pt>
                <c:pt idx="37">
                  <c:v>64.803086237128468</c:v>
                </c:pt>
                <c:pt idx="38">
                  <c:v>69.987409090406672</c:v>
                </c:pt>
                <c:pt idx="39">
                  <c:v>75.58648384838078</c:v>
                </c:pt>
                <c:pt idx="40">
                  <c:v>81.633491149548277</c:v>
                </c:pt>
                <c:pt idx="41">
                  <c:v>88.164266122376745</c:v>
                </c:pt>
                <c:pt idx="42">
                  <c:v>95.217510747612891</c:v>
                </c:pt>
                <c:pt idx="43">
                  <c:v>102.83502320982467</c:v>
                </c:pt>
                <c:pt idx="44">
                  <c:v>111.06194559733643</c:v>
                </c:pt>
                <c:pt idx="45">
                  <c:v>119.94703141844845</c:v>
                </c:pt>
                <c:pt idx="46">
                  <c:v>129.54293451926804</c:v>
                </c:pt>
                <c:pt idx="47">
                  <c:v>139.9065211153054</c:v>
                </c:pt>
                <c:pt idx="48">
                  <c:v>151.09920678596345</c:v>
                </c:pt>
                <c:pt idx="49">
                  <c:v>163.18732042898102</c:v>
                </c:pt>
                <c:pt idx="50">
                  <c:v>176.24249733165885</c:v>
                </c:pt>
                <c:pt idx="51">
                  <c:v>190.34210368824381</c:v>
                </c:pt>
                <c:pt idx="52">
                  <c:v>205.56969507920192</c:v>
                </c:pt>
                <c:pt idx="53">
                  <c:v>222.01551162936985</c:v>
                </c:pt>
                <c:pt idx="54">
                  <c:v>239.77701277934042</c:v>
                </c:pt>
                <c:pt idx="55">
                  <c:v>258.95945483918308</c:v>
                </c:pt>
                <c:pt idx="56">
                  <c:v>279.67651474714245</c:v>
                </c:pt>
                <c:pt idx="57">
                  <c:v>302.0509637297597</c:v>
                </c:pt>
                <c:pt idx="58">
                  <c:v>326.21539485559884</c:v>
                </c:pt>
                <c:pt idx="59">
                  <c:v>352.31300879411646</c:v>
                </c:pt>
                <c:pt idx="60">
                  <c:v>380.49846243616952</c:v>
                </c:pt>
                <c:pt idx="61">
                  <c:v>410.93878540515226</c:v>
                </c:pt>
                <c:pt idx="62">
                  <c:v>443.81436989010399</c:v>
                </c:pt>
                <c:pt idx="63">
                  <c:v>479.32003966661904</c:v>
                </c:pt>
                <c:pt idx="64">
                  <c:v>517.66620464069013</c:v>
                </c:pt>
                <c:pt idx="65">
                  <c:v>559.08010775740399</c:v>
                </c:pt>
                <c:pt idx="66">
                  <c:v>603.80717166380339</c:v>
                </c:pt>
                <c:pt idx="67">
                  <c:v>652.11245310634683</c:v>
                </c:pt>
                <c:pt idx="68">
                  <c:v>704.28221368187894</c:v>
                </c:pt>
                <c:pt idx="69">
                  <c:v>760.6256162505108</c:v>
                </c:pt>
                <c:pt idx="70">
                  <c:v>821.47655706352737</c:v>
                </c:pt>
                <c:pt idx="71">
                  <c:v>887.19564446366917</c:v>
                </c:pt>
                <c:pt idx="72">
                  <c:v>958.17233588375439</c:v>
                </c:pt>
                <c:pt idx="73">
                  <c:v>1034.8272458077056</c:v>
                </c:pt>
                <c:pt idx="74">
                  <c:v>1117.6146383711482</c:v>
                </c:pt>
                <c:pt idx="75">
                  <c:v>1207.0251193729951</c:v>
                </c:pt>
                <c:pt idx="76">
                  <c:v>1303.5885436510962</c:v>
                </c:pt>
                <c:pt idx="77">
                  <c:v>1407.8771550513659</c:v>
                </c:pt>
                <c:pt idx="78">
                  <c:v>1520.5089775981012</c:v>
                </c:pt>
                <c:pt idx="79">
                  <c:v>1642.1514779619206</c:v>
                </c:pt>
                <c:pt idx="80">
                  <c:v>1773.525520929411</c:v>
                </c:pt>
                <c:pt idx="81">
                  <c:v>1915.4096413150005</c:v>
                </c:pt>
                <c:pt idx="82">
                  <c:v>2068.6446576307699</c:v>
                </c:pt>
                <c:pt idx="83">
                  <c:v>2234.1386548552814</c:v>
                </c:pt>
                <c:pt idx="84">
                  <c:v>2412.8723658297195</c:v>
                </c:pt>
                <c:pt idx="85">
                  <c:v>2605.9049831720604</c:v>
                </c:pt>
                <c:pt idx="86">
                  <c:v>2814.3804361511825</c:v>
                </c:pt>
                <c:pt idx="87">
                  <c:v>3039.5341697182412</c:v>
                </c:pt>
                <c:pt idx="88">
                  <c:v>3282.700465868531</c:v>
                </c:pt>
                <c:pt idx="89">
                  <c:v>3545.3203507208423</c:v>
                </c:pt>
                <c:pt idx="90">
                  <c:v>3828.9501341724786</c:v>
                </c:pt>
                <c:pt idx="91">
                  <c:v>4135.2706327366286</c:v>
                </c:pt>
                <c:pt idx="92">
                  <c:v>4466.097130217604</c:v>
                </c:pt>
                <c:pt idx="93">
                  <c:v>4823.3901352516978</c:v>
                </c:pt>
                <c:pt idx="94">
                  <c:v>5209.2669994639882</c:v>
                </c:pt>
                <c:pt idx="95">
                  <c:v>5626.0144650912616</c:v>
                </c:pt>
                <c:pt idx="96">
                  <c:v>6076.1022164294909</c:v>
                </c:pt>
                <c:pt idx="97">
                  <c:v>6562.197515412975</c:v>
                </c:pt>
                <c:pt idx="98">
                  <c:v>7087.1810080570212</c:v>
                </c:pt>
                <c:pt idx="99">
                  <c:v>7654.1637954344797</c:v>
                </c:pt>
                <c:pt idx="100">
                  <c:v>8266.5058703505129</c:v>
                </c:pt>
              </c:numCache>
            </c:numRef>
          </c:yVal>
          <c:smooth val="1"/>
          <c:extLst xmlns:c16r2="http://schemas.microsoft.com/office/drawing/2015/06/chart">
            <c:ext xmlns:c16="http://schemas.microsoft.com/office/drawing/2014/chart" uri="{C3380CC4-5D6E-409C-BE32-E72D297353CC}">
              <c16:uniqueId val="{00000000-EB59-4425-AA46-8F8590144F64}"/>
            </c:ext>
          </c:extLst>
        </c:ser>
        <c:ser>
          <c:idx val="1"/>
          <c:order val="1"/>
          <c:tx>
            <c:v>Line 2</c:v>
          </c:tx>
          <c:spPr>
            <a:ln w="19050" cap="rnd">
              <a:solidFill>
                <a:schemeClr val="accent2"/>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data'!$AB$9:$AB$109</c:f>
              <c:numCache>
                <c:formatCode>General</c:formatCode>
                <c:ptCount val="101"/>
                <c:pt idx="0">
                  <c:v>8.0110226059844927E-2</c:v>
                </c:pt>
                <c:pt idx="1">
                  <c:v>8.6519138040110799E-2</c:v>
                </c:pt>
                <c:pt idx="2">
                  <c:v>9.344077049054629E-2</c:v>
                </c:pt>
                <c:pt idx="3">
                  <c:v>0.10091614164971356</c:v>
                </c:pt>
                <c:pt idx="4">
                  <c:v>0.10898955126333651</c:v>
                </c:pt>
                <c:pt idx="5">
                  <c:v>0.11770884310871958</c:v>
                </c:pt>
                <c:pt idx="6">
                  <c:v>0.1271256885214283</c:v>
                </c:pt>
                <c:pt idx="7">
                  <c:v>0.13729589260443634</c:v>
                </c:pt>
                <c:pt idx="8">
                  <c:v>0.14827972493436314</c:v>
                </c:pt>
                <c:pt idx="9">
                  <c:v>0.16014227672459849</c:v>
                </c:pt>
                <c:pt idx="10">
                  <c:v>0.17295384656189522</c:v>
                </c:pt>
                <c:pt idx="11">
                  <c:v>0.18679035700234206</c:v>
                </c:pt>
                <c:pt idx="12">
                  <c:v>0.20173380449550174</c:v>
                </c:pt>
                <c:pt idx="13">
                  <c:v>0.21787274530300879</c:v>
                </c:pt>
                <c:pt idx="14">
                  <c:v>0.23530282029122279</c:v>
                </c:pt>
                <c:pt idx="15">
                  <c:v>0.25412732170791097</c:v>
                </c:pt>
                <c:pt idx="16">
                  <c:v>0.27445780530172881</c:v>
                </c:pt>
                <c:pt idx="17">
                  <c:v>0.29641475141197599</c:v>
                </c:pt>
                <c:pt idx="18">
                  <c:v>0.32012827894630852</c:v>
                </c:pt>
                <c:pt idx="19">
                  <c:v>0.34573891647750504</c:v>
                </c:pt>
                <c:pt idx="20">
                  <c:v>0.37339843502887632</c:v>
                </c:pt>
                <c:pt idx="21">
                  <c:v>0.40327074748348596</c:v>
                </c:pt>
                <c:pt idx="22">
                  <c:v>0.43553287994716128</c:v>
                </c:pt>
                <c:pt idx="23">
                  <c:v>0.47037602082168439</c:v>
                </c:pt>
                <c:pt idx="24">
                  <c:v>0.50800665380506749</c:v>
                </c:pt>
                <c:pt idx="25">
                  <c:v>0.54864778153317939</c:v>
                </c:pt>
                <c:pt idx="26">
                  <c:v>0.592540247114135</c:v>
                </c:pt>
                <c:pt idx="27">
                  <c:v>0.63994416138698451</c:v>
                </c:pt>
                <c:pt idx="28">
                  <c:v>0.69114044436277355</c:v>
                </c:pt>
                <c:pt idx="29">
                  <c:v>0.74643248998269107</c:v>
                </c:pt>
                <c:pt idx="30">
                  <c:v>0.80614796405882327</c:v>
                </c:pt>
                <c:pt idx="31">
                  <c:v>0.87064074605227304</c:v>
                </c:pt>
                <c:pt idx="32">
                  <c:v>0.94029302619580546</c:v>
                </c:pt>
                <c:pt idx="33">
                  <c:v>1.0155175703887649</c:v>
                </c:pt>
                <c:pt idx="34">
                  <c:v>1.0967601662862363</c:v>
                </c:pt>
                <c:pt idx="35">
                  <c:v>1.1845022650782095</c:v>
                </c:pt>
                <c:pt idx="36">
                  <c:v>1.279263834614174</c:v>
                </c:pt>
                <c:pt idx="37">
                  <c:v>1.3816064407810191</c:v>
                </c:pt>
                <c:pt idx="38">
                  <c:v>1.4921365753947864</c:v>
                </c:pt>
                <c:pt idx="39">
                  <c:v>1.6115092503276562</c:v>
                </c:pt>
                <c:pt idx="40">
                  <c:v>1.7404318791693076</c:v>
                </c:pt>
                <c:pt idx="41">
                  <c:v>1.8796684694257397</c:v>
                </c:pt>
                <c:pt idx="42">
                  <c:v>2.0300441500989104</c:v>
                </c:pt>
                <c:pt idx="43">
                  <c:v>2.1924500614780444</c:v>
                </c:pt>
                <c:pt idx="44">
                  <c:v>2.3678486361199962</c:v>
                </c:pt>
                <c:pt idx="45">
                  <c:v>2.5572793023142122</c:v>
                </c:pt>
                <c:pt idx="46">
                  <c:v>2.7618646438315886</c:v>
                </c:pt>
                <c:pt idx="47">
                  <c:v>2.9828170524604447</c:v>
                </c:pt>
                <c:pt idx="48">
                  <c:v>3.2214459127531923</c:v>
                </c:pt>
                <c:pt idx="49">
                  <c:v>3.4791653615611291</c:v>
                </c:pt>
                <c:pt idx="50">
                  <c:v>3.7575026683411425</c:v>
                </c:pt>
                <c:pt idx="51">
                  <c:v>4.058107285896746</c:v>
                </c:pt>
                <c:pt idx="52">
                  <c:v>4.3827606251890261</c:v>
                </c:pt>
                <c:pt idx="53">
                  <c:v>4.7333866121439012</c:v>
                </c:pt>
                <c:pt idx="54">
                  <c:v>5.1120630890163739</c:v>
                </c:pt>
                <c:pt idx="55">
                  <c:v>5.5210341278772184</c:v>
                </c:pt>
                <c:pt idx="56">
                  <c:v>5.9627233291931212</c:v>
                </c:pt>
                <c:pt idx="57">
                  <c:v>6.4397481843087281</c:v>
                </c:pt>
                <c:pt idx="58">
                  <c:v>6.9549355869441998</c:v>
                </c:pt>
                <c:pt idx="59">
                  <c:v>7.5113385856306119</c:v>
                </c:pt>
                <c:pt idx="60">
                  <c:v>8.1122544763599667</c:v>
                </c:pt>
                <c:pt idx="61">
                  <c:v>8.7612443426682916</c:v>
                </c:pt>
                <c:pt idx="62">
                  <c:v>9.4621541589484046</c:v>
                </c:pt>
                <c:pt idx="63">
                  <c:v>10.219137582052278</c:v>
                </c:pt>
                <c:pt idx="64">
                  <c:v>11.036680566248515</c:v>
                </c:pt>
                <c:pt idx="65">
                  <c:v>11.91962794740504</c:v>
                </c:pt>
                <c:pt idx="66">
                  <c:v>12.873212153937793</c:v>
                </c:pt>
                <c:pt idx="67">
                  <c:v>13.903084214668757</c:v>
                </c:pt>
                <c:pt idx="68">
                  <c:v>15.015347247349171</c:v>
                </c:pt>
                <c:pt idx="69">
                  <c:v>16.216592626303655</c:v>
                </c:pt>
                <c:pt idx="70">
                  <c:v>17.513939043528453</c:v>
                </c:pt>
                <c:pt idx="71">
                  <c:v>18.91507469472317</c:v>
                </c:pt>
                <c:pt idx="72">
                  <c:v>20.428302840254499</c:v>
                </c:pt>
                <c:pt idx="73">
                  <c:v>22.062591011050621</c:v>
                </c:pt>
                <c:pt idx="74">
                  <c:v>23.82762415102453</c:v>
                </c:pt>
                <c:pt idx="75">
                  <c:v>25.733862010953874</c:v>
                </c:pt>
                <c:pt idx="76">
                  <c:v>27.792601133938064</c:v>
                </c:pt>
                <c:pt idx="77">
                  <c:v>30.016041799765002</c:v>
                </c:pt>
                <c:pt idx="78">
                  <c:v>32.417360324905196</c:v>
                </c:pt>
                <c:pt idx="79">
                  <c:v>35.010787146590594</c:v>
                </c:pt>
                <c:pt idx="80">
                  <c:v>37.811691153710761</c:v>
                </c:pt>
                <c:pt idx="81">
                  <c:v>40.8366707642801</c:v>
                </c:pt>
                <c:pt idx="82">
                  <c:v>44.103652289208668</c:v>
                </c:pt>
                <c:pt idx="83">
                  <c:v>47.631996165290587</c:v>
                </c:pt>
                <c:pt idx="84">
                  <c:v>51.442611686955274</c:v>
                </c:pt>
                <c:pt idx="85">
                  <c:v>55.558080916693825</c:v>
                </c:pt>
                <c:pt idx="86">
                  <c:v>60.002792508464744</c:v>
                </c:pt>
                <c:pt idx="87">
                  <c:v>64.803086237128454</c:v>
                </c:pt>
                <c:pt idx="88">
                  <c:v>69.987409090406686</c:v>
                </c:pt>
                <c:pt idx="89">
                  <c:v>75.586483848380766</c:v>
                </c:pt>
                <c:pt idx="90">
                  <c:v>81.633491149548306</c:v>
                </c:pt>
                <c:pt idx="91">
                  <c:v>88.164266122376773</c:v>
                </c:pt>
                <c:pt idx="92">
                  <c:v>95.217510747612906</c:v>
                </c:pt>
                <c:pt idx="93">
                  <c:v>102.83502320982467</c:v>
                </c:pt>
                <c:pt idx="94">
                  <c:v>111.06194559733636</c:v>
                </c:pt>
                <c:pt idx="95">
                  <c:v>119.94703141844833</c:v>
                </c:pt>
                <c:pt idx="96">
                  <c:v>129.54293451926796</c:v>
                </c:pt>
                <c:pt idx="97">
                  <c:v>139.90652111530534</c:v>
                </c:pt>
                <c:pt idx="98">
                  <c:v>151.09920678596342</c:v>
                </c:pt>
                <c:pt idx="99">
                  <c:v>163.18732042898091</c:v>
                </c:pt>
                <c:pt idx="100">
                  <c:v>176.24249733165883</c:v>
                </c:pt>
              </c:numCache>
            </c:numRef>
          </c:yVal>
          <c:smooth val="1"/>
          <c:extLst xmlns:c16r2="http://schemas.microsoft.com/office/drawing/2015/06/chart">
            <c:ext xmlns:c16="http://schemas.microsoft.com/office/drawing/2014/chart" uri="{C3380CC4-5D6E-409C-BE32-E72D297353CC}">
              <c16:uniqueId val="{00000001-EB59-4425-AA46-8F8590144F64}"/>
            </c:ext>
          </c:extLst>
        </c:ser>
        <c:dLbls>
          <c:showLegendKey val="0"/>
          <c:showVal val="0"/>
          <c:showCatName val="0"/>
          <c:showSerName val="0"/>
          <c:showPercent val="0"/>
          <c:showBubbleSize val="0"/>
        </c:dLbls>
        <c:axId val="405860664"/>
        <c:axId val="405858704"/>
      </c:scatterChart>
      <c:scatterChart>
        <c:scatterStyle val="lineMarker"/>
        <c:varyColors val="0"/>
        <c:ser>
          <c:idx val="3"/>
          <c:order val="2"/>
          <c:tx>
            <c:v>Transition frequencies</c:v>
          </c:tx>
          <c:spPr>
            <a:ln w="19050" cap="rnd">
              <a:solidFill>
                <a:schemeClr val="accent4"/>
              </a:solidFill>
              <a:round/>
            </a:ln>
            <a:effectLst/>
          </c:spPr>
          <c:marker>
            <c:symbol val="none"/>
          </c:marker>
          <c:xVal>
            <c:numRef>
              <c:f>'Enter data'!$AC$9:$AC$14</c:f>
              <c:numCache>
                <c:formatCode>General</c:formatCode>
                <c:ptCount val="6"/>
                <c:pt idx="0">
                  <c:v>0.05</c:v>
                </c:pt>
                <c:pt idx="1">
                  <c:v>0.05</c:v>
                </c:pt>
                <c:pt idx="2">
                  <c:v>2.3452078799117149</c:v>
                </c:pt>
                <c:pt idx="3">
                  <c:v>2.3452078799117149</c:v>
                </c:pt>
                <c:pt idx="4">
                  <c:v>110</c:v>
                </c:pt>
                <c:pt idx="5">
                  <c:v>110</c:v>
                </c:pt>
              </c:numCache>
            </c:numRef>
          </c:xVal>
          <c:yVal>
            <c:numRef>
              <c:f>'Enter data'!$AD$9:$AD$14</c:f>
              <c:numCache>
                <c:formatCode>General</c:formatCode>
                <c:ptCount val="6"/>
                <c:pt idx="0">
                  <c:v>-20</c:v>
                </c:pt>
                <c:pt idx="1">
                  <c:v>200</c:v>
                </c:pt>
                <c:pt idx="2">
                  <c:v>200</c:v>
                </c:pt>
                <c:pt idx="3">
                  <c:v>-20</c:v>
                </c:pt>
                <c:pt idx="4">
                  <c:v>-20</c:v>
                </c:pt>
                <c:pt idx="5">
                  <c:v>200</c:v>
                </c:pt>
              </c:numCache>
            </c:numRef>
          </c:yVal>
          <c:smooth val="0"/>
          <c:extLst xmlns:c16r2="http://schemas.microsoft.com/office/drawing/2015/06/chart">
            <c:ext xmlns:c16="http://schemas.microsoft.com/office/drawing/2014/chart" uri="{C3380CC4-5D6E-409C-BE32-E72D297353CC}">
              <c16:uniqueId val="{00000003-EB59-4425-AA46-8F8590144F64}"/>
            </c:ext>
          </c:extLst>
        </c:ser>
        <c:dLbls>
          <c:showLegendKey val="0"/>
          <c:showVal val="0"/>
          <c:showCatName val="0"/>
          <c:showSerName val="0"/>
          <c:showPercent val="0"/>
          <c:showBubbleSize val="0"/>
        </c:dLbls>
        <c:axId val="405860664"/>
        <c:axId val="405858704"/>
      </c:scatterChart>
      <c:valAx>
        <c:axId val="405860664"/>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in"/>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5858704"/>
        <c:crosses val="autoZero"/>
        <c:crossBetween val="midCat"/>
      </c:valAx>
      <c:valAx>
        <c:axId val="405858704"/>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S21 phase angle (degrees)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586066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TRL line phase angles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062116943222968"/>
          <c:y val="0.11225170848474288"/>
          <c:w val="0.81593439860122152"/>
          <c:h val="0.63406438122517406"/>
        </c:manualLayout>
      </c:layout>
      <c:scatterChart>
        <c:scatterStyle val="smoothMarker"/>
        <c:varyColors val="0"/>
        <c:ser>
          <c:idx val="0"/>
          <c:order val="0"/>
          <c:tx>
            <c:v>Line 1</c:v>
          </c:tx>
          <c:spPr>
            <a:ln w="19050" cap="rnd">
              <a:solidFill>
                <a:schemeClr val="accent1"/>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data'!$AF$9:$AF$118</c:f>
              <c:numCache>
                <c:formatCode>General</c:formatCode>
                <c:ptCount val="110"/>
                <c:pt idx="0">
                  <c:v>12.85171349608415</c:v>
                </c:pt>
                <c:pt idx="1">
                  <c:v>13.879865638988711</c:v>
                </c:pt>
                <c:pt idx="2">
                  <c:v>14.990271158400722</c:v>
                </c:pt>
                <c:pt idx="3">
                  <c:v>16.18951042084819</c:v>
                </c:pt>
                <c:pt idx="4">
                  <c:v>17.484690229894085</c:v>
                </c:pt>
                <c:pt idx="5">
                  <c:v>18.883485941716135</c:v>
                </c:pt>
                <c:pt idx="6">
                  <c:v>20.394186949982405</c:v>
                </c:pt>
                <c:pt idx="7">
                  <c:v>22.025745809570246</c:v>
                </c:pt>
                <c:pt idx="8">
                  <c:v>23.787831290240266</c:v>
                </c:pt>
                <c:pt idx="9">
                  <c:v>25.6908856746665</c:v>
                </c:pt>
                <c:pt idx="10">
                  <c:v>27.74618664037607</c:v>
                </c:pt>
                <c:pt idx="11">
                  <c:v>29.965914092316602</c:v>
                </c:pt>
                <c:pt idx="12">
                  <c:v>32.363222342107321</c:v>
                </c:pt>
                <c:pt idx="13">
                  <c:v>34.952318061714919</c:v>
                </c:pt>
                <c:pt idx="14">
                  <c:v>37.748544473514684</c:v>
                </c:pt>
                <c:pt idx="15">
                  <c:v>40.768472275655434</c:v>
                </c:pt>
                <c:pt idx="16">
                  <c:v>44.029997841560103</c:v>
                </c:pt>
                <c:pt idx="17">
                  <c:v>47.552449275501317</c:v>
                </c:pt>
                <c:pt idx="18">
                  <c:v>51.356700952747609</c:v>
                </c:pt>
                <c:pt idx="19">
                  <c:v>55.465297223055458</c:v>
                </c:pt>
                <c:pt idx="20">
                  <c:v>59.902586010585523</c:v>
                </c:pt>
                <c:pt idx="21">
                  <c:v>64.694863101969034</c:v>
                </c:pt>
                <c:pt idx="22">
                  <c:v>69.870527977588452</c:v>
                </c:pt>
                <c:pt idx="23">
                  <c:v>75.460252109543248</c:v>
                </c:pt>
                <c:pt idx="24">
                  <c:v>81.497160723650225</c:v>
                </c:pt>
                <c:pt idx="25">
                  <c:v>88.017029102616917</c:v>
                </c:pt>
                <c:pt idx="26">
                  <c:v>95.058494593698896</c:v>
                </c:pt>
                <c:pt idx="27">
                  <c:v>102.66328557721813</c:v>
                </c:pt>
                <c:pt idx="28">
                  <c:v>110.87646875283136</c:v>
                </c:pt>
                <c:pt idx="29">
                  <c:v>119.74671620898954</c:v>
                </c:pt>
                <c:pt idx="30">
                  <c:v>129.32659385826722</c:v>
                </c:pt>
                <c:pt idx="31">
                  <c:v>139.67287294785632</c:v>
                </c:pt>
                <c:pt idx="32">
                  <c:v>150.84686649126442</c:v>
                </c:pt>
                <c:pt idx="33">
                  <c:v>162.91479261494345</c:v>
                </c:pt>
                <c:pt idx="34">
                  <c:v>175.94816697307425</c:v>
                </c:pt>
                <c:pt idx="35">
                  <c:v>190.02422655599403</c:v>
                </c:pt>
                <c:pt idx="36">
                  <c:v>205.22638740379514</c:v>
                </c:pt>
                <c:pt idx="37">
                  <c:v>221.64473893754706</c:v>
                </c:pt>
                <c:pt idx="38">
                  <c:v>239.37657783759698</c:v>
                </c:pt>
                <c:pt idx="39">
                  <c:v>258.52698463275914</c:v>
                </c:pt>
                <c:pt idx="40">
                  <c:v>279.20944641731529</c:v>
                </c:pt>
                <c:pt idx="41">
                  <c:v>301.54652938610593</c:v>
                </c:pt>
                <c:pt idx="42">
                  <c:v>325.67060517321607</c:v>
                </c:pt>
                <c:pt idx="43">
                  <c:v>351.72463529860687</c:v>
                </c:pt>
                <c:pt idx="44">
                  <c:v>379.86301837139905</c:v>
                </c:pt>
                <c:pt idx="45">
                  <c:v>410.25250507040994</c:v>
                </c:pt>
                <c:pt idx="46">
                  <c:v>443.0731863242076</c:v>
                </c:pt>
                <c:pt idx="47">
                  <c:v>478.51956054672564</c:v>
                </c:pt>
                <c:pt idx="48">
                  <c:v>516.80168625298052</c:v>
                </c:pt>
                <c:pt idx="49">
                  <c:v>558.14642688539436</c:v>
                </c:pt>
                <c:pt idx="50">
                  <c:v>602.79879522768567</c:v>
                </c:pt>
                <c:pt idx="51">
                  <c:v>651.02340537344355</c:v>
                </c:pt>
                <c:pt idx="52">
                  <c:v>703.10604085389389</c:v>
                </c:pt>
                <c:pt idx="53">
                  <c:v>759.35534821772001</c:v>
                </c:pt>
                <c:pt idx="54">
                  <c:v>820.10466609926004</c:v>
                </c:pt>
                <c:pt idx="55">
                  <c:v>885.7140006142954</c:v>
                </c:pt>
                <c:pt idx="56">
                  <c:v>956.57215878982868</c:v>
                </c:pt>
                <c:pt idx="57">
                  <c:v>1033.0990526707308</c:v>
                </c:pt>
                <c:pt idx="58">
                  <c:v>1115.7481877576381</c:v>
                </c:pt>
                <c:pt idx="59">
                  <c:v>1205.0093505227767</c:v>
                </c:pt>
                <c:pt idx="60">
                  <c:v>1301.411510930222</c:v>
                </c:pt>
                <c:pt idx="61">
                  <c:v>1405.5259571611668</c:v>
                </c:pt>
                <c:pt idx="62">
                  <c:v>1517.9696811208992</c:v>
                </c:pt>
                <c:pt idx="63">
                  <c:v>1639.4090347902863</c:v>
                </c:pt>
                <c:pt idx="64">
                  <c:v>1770.5636790896888</c:v>
                </c:pt>
                <c:pt idx="65">
                  <c:v>1912.2108486565878</c:v>
                </c:pt>
                <c:pt idx="66">
                  <c:v>2065.1899578104512</c:v>
                </c:pt>
                <c:pt idx="67">
                  <c:v>2230.4075750001552</c:v>
                </c:pt>
                <c:pt idx="68">
                  <c:v>2408.8427952130642</c:v>
                </c:pt>
                <c:pt idx="69">
                  <c:v>2601.5530421830995</c:v>
                </c:pt>
                <c:pt idx="70">
                  <c:v>2809.6803347822865</c:v>
                </c:pt>
                <c:pt idx="71">
                  <c:v>3034.4580547309483</c:v>
                </c:pt>
                <c:pt idx="72">
                  <c:v>3277.2182557326455</c:v>
                </c:pt>
                <c:pt idx="73">
                  <c:v>3539.3995573485086</c:v>
                </c:pt>
                <c:pt idx="74">
                  <c:v>3822.5556703907191</c:v>
                </c:pt>
                <c:pt idx="75">
                  <c:v>4128.3646043575191</c:v>
                </c:pt>
                <c:pt idx="76">
                  <c:v>4458.6386114737534</c:v>
                </c:pt>
                <c:pt idx="77">
                  <c:v>4815.3349262663733</c:v>
                </c:pt>
                <c:pt idx="78">
                  <c:v>5200.5673643185</c:v>
                </c:pt>
                <c:pt idx="79">
                  <c:v>5616.6188489374836</c:v>
                </c:pt>
                <c:pt idx="80">
                  <c:v>6065.9549399710049</c:v>
                </c:pt>
                <c:pt idx="81">
                  <c:v>6551.2384449444089</c:v>
                </c:pt>
                <c:pt idx="82">
                  <c:v>7075.3451991060683</c:v>
                </c:pt>
                <c:pt idx="83">
                  <c:v>7641.3811078949602</c:v>
                </c:pt>
                <c:pt idx="84">
                  <c:v>8252.7005528255158</c:v>
                </c:pt>
                <c:pt idx="85">
                  <c:v>8912.9262698649218</c:v>
                </c:pt>
                <c:pt idx="86">
                  <c:v>9625.9708181038914</c:v>
                </c:pt>
                <c:pt idx="87">
                  <c:v>10396.059765946202</c:v>
                </c:pt>
                <c:pt idx="88">
                  <c:v>11227.756732220651</c:v>
                </c:pt>
                <c:pt idx="89">
                  <c:v>12125.990430611226</c:v>
                </c:pt>
                <c:pt idx="90">
                  <c:v>13096.083877673516</c:v>
                </c:pt>
                <c:pt idx="91">
                  <c:v>14143.785937526509</c:v>
                </c:pt>
                <c:pt idx="92">
                  <c:v>15275.305390156867</c:v>
                </c:pt>
                <c:pt idx="93">
                  <c:v>16497.347725227341</c:v>
                </c:pt>
                <c:pt idx="94">
                  <c:v>17817.154879433056</c:v>
                </c:pt>
                <c:pt idx="95">
                  <c:v>19242.548152892901</c:v>
                </c:pt>
                <c:pt idx="96">
                  <c:v>20781.974558902453</c:v>
                </c:pt>
                <c:pt idx="97">
                  <c:v>22444.556881721426</c:v>
                </c:pt>
                <c:pt idx="98">
                  <c:v>24240.14773904303</c:v>
                </c:pt>
                <c:pt idx="99">
                  <c:v>26179.387969523879</c:v>
                </c:pt>
                <c:pt idx="100">
                  <c:v>28273.769691385125</c:v>
                </c:pt>
              </c:numCache>
            </c:numRef>
          </c:yVal>
          <c:smooth val="1"/>
          <c:extLst xmlns:c16r2="http://schemas.microsoft.com/office/drawing/2015/06/chart">
            <c:ext xmlns:c16="http://schemas.microsoft.com/office/drawing/2014/chart" uri="{C3380CC4-5D6E-409C-BE32-E72D297353CC}">
              <c16:uniqueId val="{00000000-7EA7-459C-B762-30119AF3029F}"/>
            </c:ext>
          </c:extLst>
        </c:ser>
        <c:ser>
          <c:idx val="1"/>
          <c:order val="1"/>
          <c:tx>
            <c:v>Line 2</c:v>
          </c:tx>
          <c:spPr>
            <a:ln w="19050" cap="rnd">
              <a:solidFill>
                <a:schemeClr val="accent2"/>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data'!$AG$9:$AG$118</c:f>
              <c:numCache>
                <c:formatCode>General</c:formatCode>
                <c:ptCount val="110"/>
                <c:pt idx="0">
                  <c:v>0.9881437808311726</c:v>
                </c:pt>
                <c:pt idx="1">
                  <c:v>1.0671964414798047</c:v>
                </c:pt>
                <c:pt idx="2">
                  <c:v>1.1525734076362562</c:v>
                </c:pt>
                <c:pt idx="3">
                  <c:v>1.2447806311537348</c:v>
                </c:pt>
                <c:pt idx="4">
                  <c:v>1.3443645406267217</c:v>
                </c:pt>
                <c:pt idx="5">
                  <c:v>1.4519152795777124</c:v>
                </c:pt>
                <c:pt idx="6">
                  <c:v>1.5680702037026972</c:v>
                </c:pt>
                <c:pt idx="7">
                  <c:v>1.6935176579003774</c:v>
                </c:pt>
                <c:pt idx="8">
                  <c:v>1.8290010554681431</c:v>
                </c:pt>
                <c:pt idx="9">
                  <c:v>1.9753232836385153</c:v>
                </c:pt>
                <c:pt idx="10">
                  <c:v>2.1333514615636635</c:v>
                </c:pt>
                <c:pt idx="11">
                  <c:v>2.3040220789442629</c:v>
                </c:pt>
                <c:pt idx="12">
                  <c:v>2.4883465457546805</c:v>
                </c:pt>
                <c:pt idx="13">
                  <c:v>2.6874171859526892</c:v>
                </c:pt>
                <c:pt idx="14">
                  <c:v>2.9024137106929659</c:v>
                </c:pt>
                <c:pt idx="15">
                  <c:v>3.1346102094052806</c:v>
                </c:pt>
                <c:pt idx="16">
                  <c:v>3.3853827001671193</c:v>
                </c:pt>
                <c:pt idx="17">
                  <c:v>3.6562172841149647</c:v>
                </c:pt>
                <c:pt idx="18">
                  <c:v>3.9487189522180448</c:v>
                </c:pt>
                <c:pt idx="19">
                  <c:v>4.2646210966043077</c:v>
                </c:pt>
                <c:pt idx="20">
                  <c:v>4.6057957828036002</c:v>
                </c:pt>
                <c:pt idx="21">
                  <c:v>4.97426484378237</c:v>
                </c:pt>
                <c:pt idx="22">
                  <c:v>5.3722118615141286</c:v>
                </c:pt>
                <c:pt idx="23">
                  <c:v>5.8019951070895948</c:v>
                </c:pt>
                <c:pt idx="24">
                  <c:v>6.2661615160508228</c:v>
                </c:pt>
                <c:pt idx="25">
                  <c:v>6.7674617817684464</c:v>
                </c:pt>
                <c:pt idx="26">
                  <c:v>7.3088666563067752</c:v>
                </c:pt>
                <c:pt idx="27">
                  <c:v>7.8935845553772133</c:v>
                </c:pt>
                <c:pt idx="28">
                  <c:v>8.5250805717085978</c:v>
                </c:pt>
                <c:pt idx="29">
                  <c:v>9.2070970095094324</c:v>
                </c:pt>
                <c:pt idx="30">
                  <c:v>9.9436755617111778</c:v>
                </c:pt>
                <c:pt idx="31">
                  <c:v>10.739181261416993</c:v>
                </c:pt>
                <c:pt idx="32">
                  <c:v>11.598328349494446</c:v>
                </c:pt>
                <c:pt idx="33">
                  <c:v>12.526208211605976</c:v>
                </c:pt>
                <c:pt idx="34">
                  <c:v>13.528319550234519</c:v>
                </c:pt>
                <c:pt idx="35">
                  <c:v>14.610600970506557</c:v>
                </c:pt>
                <c:pt idx="36">
                  <c:v>15.779466172919205</c:v>
                </c:pt>
                <c:pt idx="37">
                  <c:v>17.04184196152671</c:v>
                </c:pt>
                <c:pt idx="38">
                  <c:v>18.405209292826409</c:v>
                </c:pt>
                <c:pt idx="39">
                  <c:v>19.877647608603706</c:v>
                </c:pt>
                <c:pt idx="40">
                  <c:v>21.467882715456557</c:v>
                </c:pt>
                <c:pt idx="41">
                  <c:v>23.185338494738101</c:v>
                </c:pt>
                <c:pt idx="42">
                  <c:v>25.040192749355292</c:v>
                </c:pt>
                <c:pt idx="43">
                  <c:v>27.043437518376734</c:v>
                </c:pt>
                <c:pt idx="44">
                  <c:v>29.206944216880142</c:v>
                </c:pt>
                <c:pt idx="45">
                  <c:v>31.543533987063633</c:v>
                </c:pt>
                <c:pt idx="46">
                  <c:v>34.067053677528577</c:v>
                </c:pt>
                <c:pt idx="47">
                  <c:v>36.792457900994016</c:v>
                </c:pt>
                <c:pt idx="48">
                  <c:v>39.735897656724561</c:v>
                </c:pt>
                <c:pt idx="49">
                  <c:v>42.914816042856174</c:v>
                </c:pt>
                <c:pt idx="50">
                  <c:v>46.348051625820418</c:v>
                </c:pt>
                <c:pt idx="51">
                  <c:v>50.055950079443591</c:v>
                </c:pt>
                <c:pt idx="52">
                  <c:v>54.06048475530492</c:v>
                </c:pt>
                <c:pt idx="53">
                  <c:v>58.385386898864326</c:v>
                </c:pt>
                <c:pt idx="54">
                  <c:v>63.056286283033636</c:v>
                </c:pt>
                <c:pt idx="55">
                  <c:v>68.100863092597436</c:v>
                </c:pt>
                <c:pt idx="56">
                  <c:v>73.549011959566712</c:v>
                </c:pt>
                <c:pt idx="57">
                  <c:v>79.433019121551879</c:v>
                </c:pt>
                <c:pt idx="58">
                  <c:v>85.787753753014627</c:v>
                </c:pt>
                <c:pt idx="59">
                  <c:v>92.650874603242542</c:v>
                </c:pt>
                <c:pt idx="60">
                  <c:v>100.06305316560555</c:v>
                </c:pt>
                <c:pt idx="61">
                  <c:v>108.06821470061305</c:v>
                </c:pt>
                <c:pt idx="62">
                  <c:v>116.71379854109949</c:v>
                </c:pt>
                <c:pt idx="63">
                  <c:v>126.05103922212815</c:v>
                </c:pt>
                <c:pt idx="64">
                  <c:v>136.13527010161889</c:v>
                </c:pt>
                <c:pt idx="65">
                  <c:v>147.02625127097946</c:v>
                </c:pt>
                <c:pt idx="66">
                  <c:v>158.78852369897456</c:v>
                </c:pt>
                <c:pt idx="67">
                  <c:v>171.49179170751643</c:v>
                </c:pt>
                <c:pt idx="68">
                  <c:v>185.21133604596986</c:v>
                </c:pt>
                <c:pt idx="69">
                  <c:v>200.02846001188314</c:v>
                </c:pt>
                <c:pt idx="70">
                  <c:v>216.03097126190281</c:v>
                </c:pt>
                <c:pt idx="71">
                  <c:v>233.31370216812459</c:v>
                </c:pt>
                <c:pt idx="72">
                  <c:v>251.97907180356219</c:v>
                </c:pt>
                <c:pt idx="73">
                  <c:v>272.13769288711455</c:v>
                </c:pt>
                <c:pt idx="74">
                  <c:v>293.90902728483843</c:v>
                </c:pt>
                <c:pt idx="75">
                  <c:v>317.42209395209477</c:v>
                </c:pt>
                <c:pt idx="76">
                  <c:v>342.81623351189251</c:v>
                </c:pt>
                <c:pt idx="77">
                  <c:v>370.24193400040099</c:v>
                </c:pt>
                <c:pt idx="78">
                  <c:v>399.86172267306523</c:v>
                </c:pt>
                <c:pt idx="79">
                  <c:v>431.85112915626212</c:v>
                </c:pt>
                <c:pt idx="80">
                  <c:v>466.39972565221194</c:v>
                </c:pt>
                <c:pt idx="81">
                  <c:v>503.71225036150719</c:v>
                </c:pt>
                <c:pt idx="82">
                  <c:v>544.0098207807556</c:v>
                </c:pt>
                <c:pt idx="83">
                  <c:v>587.53124406546294</c:v>
                </c:pt>
                <c:pt idx="84">
                  <c:v>634.53443222347391</c:v>
                </c:pt>
                <c:pt idx="85">
                  <c:v>685.29793052555431</c:v>
                </c:pt>
                <c:pt idx="86">
                  <c:v>740.1225681906094</c:v>
                </c:pt>
                <c:pt idx="87">
                  <c:v>799.33324112765092</c:v>
                </c:pt>
                <c:pt idx="88">
                  <c:v>863.28083729921661</c:v>
                </c:pt>
                <c:pt idx="89">
                  <c:v>932.34431611611308</c:v>
                </c:pt>
                <c:pt idx="90">
                  <c:v>1006.9329541861848</c:v>
                </c:pt>
                <c:pt idx="91">
                  <c:v>1087.4887707256046</c:v>
                </c:pt>
                <c:pt idx="92">
                  <c:v>1174.4891470059242</c:v>
                </c:pt>
                <c:pt idx="93">
                  <c:v>1268.4496553599445</c:v>
                </c:pt>
                <c:pt idx="94">
                  <c:v>1369.927114511383</c:v>
                </c:pt>
                <c:pt idx="95">
                  <c:v>1479.5228893344909</c:v>
                </c:pt>
                <c:pt idx="96">
                  <c:v>1597.8864545983067</c:v>
                </c:pt>
                <c:pt idx="97">
                  <c:v>1725.719243814623</c:v>
                </c:pt>
                <c:pt idx="98">
                  <c:v>1863.7788059983175</c:v>
                </c:pt>
                <c:pt idx="99">
                  <c:v>2012.8832949733583</c:v>
                </c:pt>
                <c:pt idx="100">
                  <c:v>2173.9163178285794</c:v>
                </c:pt>
              </c:numCache>
            </c:numRef>
          </c:yVal>
          <c:smooth val="1"/>
          <c:extLst xmlns:c16r2="http://schemas.microsoft.com/office/drawing/2015/06/chart">
            <c:ext xmlns:c16="http://schemas.microsoft.com/office/drawing/2014/chart" uri="{C3380CC4-5D6E-409C-BE32-E72D297353CC}">
              <c16:uniqueId val="{00000001-7EA7-459C-B762-30119AF3029F}"/>
            </c:ext>
          </c:extLst>
        </c:ser>
        <c:ser>
          <c:idx val="2"/>
          <c:order val="2"/>
          <c:tx>
            <c:v>Line 3</c:v>
          </c:tx>
          <c:spPr>
            <a:ln w="19050" cap="rnd">
              <a:solidFill>
                <a:schemeClr val="accent3"/>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data'!$AH$9:$AH$109</c:f>
              <c:numCache>
                <c:formatCode>General</c:formatCode>
                <c:ptCount val="101"/>
                <c:pt idx="0">
                  <c:v>7.5976493865416286E-2</c:v>
                </c:pt>
                <c:pt idx="1">
                  <c:v>8.2054702425069001E-2</c:v>
                </c:pt>
                <c:pt idx="2">
                  <c:v>8.8619174793631905E-2</c:v>
                </c:pt>
                <c:pt idx="3">
                  <c:v>9.5708812645757077E-2</c:v>
                </c:pt>
                <c:pt idx="4">
                  <c:v>0.10336562983566483</c:v>
                </c:pt>
                <c:pt idx="5">
                  <c:v>0.11163500137515645</c:v>
                </c:pt>
                <c:pt idx="6">
                  <c:v>0.12056593233016046</c:v>
                </c:pt>
                <c:pt idx="7">
                  <c:v>0.13021134822931749</c:v>
                </c:pt>
                <c:pt idx="8">
                  <c:v>0.14062840870559221</c:v>
                </c:pt>
                <c:pt idx="9">
                  <c:v>0.1518788462295822</c:v>
                </c:pt>
                <c:pt idx="10">
                  <c:v>0.1640293319418879</c:v>
                </c:pt>
                <c:pt idx="11">
                  <c:v>0.17715187075250191</c:v>
                </c:pt>
                <c:pt idx="12">
                  <c:v>0.19132422804861138</c:v>
                </c:pt>
                <c:pt idx="13">
                  <c:v>0.20663039053952581</c:v>
                </c:pt>
                <c:pt idx="14">
                  <c:v>0.22316106396973817</c:v>
                </c:pt>
                <c:pt idx="15">
                  <c:v>0.24101421064961531</c:v>
                </c:pt>
                <c:pt idx="16">
                  <c:v>0.26029562998917322</c:v>
                </c:pt>
                <c:pt idx="17">
                  <c:v>0.28111958547523391</c:v>
                </c:pt>
                <c:pt idx="18">
                  <c:v>0.30360948180749109</c:v>
                </c:pt>
                <c:pt idx="19">
                  <c:v>0.32789859620625422</c:v>
                </c:pt>
                <c:pt idx="20">
                  <c:v>0.35413086822566858</c:v>
                </c:pt>
                <c:pt idx="21">
                  <c:v>0.3824617527529196</c:v>
                </c:pt>
                <c:pt idx="22">
                  <c:v>0.41305914124837312</c:v>
                </c:pt>
                <c:pt idx="23">
                  <c:v>0.44610435668600595</c:v>
                </c:pt>
                <c:pt idx="24">
                  <c:v>0.48179322809023767</c:v>
                </c:pt>
                <c:pt idx="25">
                  <c:v>0.52033725103696904</c:v>
                </c:pt>
                <c:pt idx="26">
                  <c:v>0.56196484099606192</c:v>
                </c:pt>
                <c:pt idx="27">
                  <c:v>0.60692268694268769</c:v>
                </c:pt>
                <c:pt idx="28">
                  <c:v>0.65547721325917074</c:v>
                </c:pt>
                <c:pt idx="29">
                  <c:v>0.70791615859069168</c:v>
                </c:pt>
                <c:pt idx="30">
                  <c:v>0.76455028101129774</c:v>
                </c:pt>
                <c:pt idx="31">
                  <c:v>0.82571519960519302</c:v>
                </c:pt>
                <c:pt idx="32">
                  <c:v>0.89177338337668932</c:v>
                </c:pt>
                <c:pt idx="33">
                  <c:v>0.9631162992752863</c:v>
                </c:pt>
                <c:pt idx="34">
                  <c:v>1.0401667320652732</c:v>
                </c:pt>
                <c:pt idx="35">
                  <c:v>1.1233812897876185</c:v>
                </c:pt>
                <c:pt idx="36">
                  <c:v>1.2132531096617509</c:v>
                </c:pt>
                <c:pt idx="37">
                  <c:v>1.3103147804626472</c:v>
                </c:pt>
                <c:pt idx="38">
                  <c:v>1.4151414986915181</c:v>
                </c:pt>
                <c:pt idx="39">
                  <c:v>1.5283544772438478</c:v>
                </c:pt>
                <c:pt idx="40">
                  <c:v>1.6506246267748681</c:v>
                </c:pt>
                <c:pt idx="41">
                  <c:v>1.7826765315785904</c:v>
                </c:pt>
                <c:pt idx="42">
                  <c:v>1.9252927435418181</c:v>
                </c:pt>
                <c:pt idx="43">
                  <c:v>2.0793184196195074</c:v>
                </c:pt>
                <c:pt idx="44">
                  <c:v>2.2456663303136044</c:v>
                </c:pt>
                <c:pt idx="45">
                  <c:v>2.4253222688360481</c:v>
                </c:pt>
                <c:pt idx="46">
                  <c:v>2.6193508930111613</c:v>
                </c:pt>
                <c:pt idx="47">
                  <c:v>2.8289020345370721</c:v>
                </c:pt>
                <c:pt idx="48">
                  <c:v>3.0552175129954571</c:v>
                </c:pt>
                <c:pt idx="49">
                  <c:v>3.2996384949900324</c:v>
                </c:pt>
                <c:pt idx="50">
                  <c:v>3.5636134420247672</c:v>
                </c:pt>
                <c:pt idx="51">
                  <c:v>3.8487066942216552</c:v>
                </c:pt>
                <c:pt idx="52">
                  <c:v>4.1566077407459838</c:v>
                </c:pt>
                <c:pt idx="53">
                  <c:v>4.4891412318764692</c:v>
                </c:pt>
                <c:pt idx="54">
                  <c:v>4.8482777920527749</c:v>
                </c:pt>
                <c:pt idx="55">
                  <c:v>5.236145697979441</c:v>
                </c:pt>
                <c:pt idx="56">
                  <c:v>5.6550434909919005</c:v>
                </c:pt>
                <c:pt idx="57">
                  <c:v>6.1074535984264688</c:v>
                </c:pt>
                <c:pt idx="58">
                  <c:v>6.5960570447159999</c:v>
                </c:pt>
                <c:pt idx="59">
                  <c:v>7.1237493393903124</c:v>
                </c:pt>
                <c:pt idx="60">
                  <c:v>7.6936576361353968</c:v>
                </c:pt>
                <c:pt idx="61">
                  <c:v>8.3091592645973762</c:v>
                </c:pt>
                <c:pt idx="62">
                  <c:v>8.9739017447525882</c:v>
                </c:pt>
                <c:pt idx="63">
                  <c:v>9.6918244024506119</c:v>
                </c:pt>
                <c:pt idx="64">
                  <c:v>10.467181714226244</c:v>
                </c:pt>
                <c:pt idx="65">
                  <c:v>11.304568519723592</c:v>
                </c:pt>
                <c:pt idx="66">
                  <c:v>12.208947251143861</c:v>
                </c:pt>
                <c:pt idx="67">
                  <c:v>13.185677341080662</c:v>
                </c:pt>
                <c:pt idx="68">
                  <c:v>14.240546983016815</c:v>
                </c:pt>
                <c:pt idx="69">
                  <c:v>15.379807432697934</c:v>
                </c:pt>
                <c:pt idx="70">
                  <c:v>16.610210053656292</c:v>
                </c:pt>
                <c:pt idx="71">
                  <c:v>17.939046326419863</c:v>
                </c:pt>
                <c:pt idx="72">
                  <c:v>19.374191058505005</c:v>
                </c:pt>
                <c:pt idx="73">
                  <c:v>20.924149051259349</c:v>
                </c:pt>
                <c:pt idx="74">
                  <c:v>22.598105500106545</c:v>
                </c:pt>
                <c:pt idx="75">
                  <c:v>24.405980426869998</c:v>
                </c:pt>
                <c:pt idx="76">
                  <c:v>26.358487466745949</c:v>
                </c:pt>
                <c:pt idx="77">
                  <c:v>28.467197358303636</c:v>
                </c:pt>
                <c:pt idx="78">
                  <c:v>30.74460651275956</c:v>
                </c:pt>
                <c:pt idx="79">
                  <c:v>33.204211068874429</c:v>
                </c:pt>
                <c:pt idx="80">
                  <c:v>35.86058687232822</c:v>
                </c:pt>
                <c:pt idx="81">
                  <c:v>38.729475853539462</c:v>
                </c:pt>
                <c:pt idx="82">
                  <c:v>41.827879315810804</c:v>
                </c:pt>
                <c:pt idx="83">
                  <c:v>45.17415868663619</c:v>
                </c:pt>
                <c:pt idx="84">
                  <c:v>48.788144329229915</c:v>
                </c:pt>
                <c:pt idx="85">
                  <c:v>52.691253059106167</c:v>
                </c:pt>
                <c:pt idx="86">
                  <c:v>56.906615062122604</c:v>
                </c:pt>
                <c:pt idx="87">
                  <c:v>61.459210966115748</c:v>
                </c:pt>
                <c:pt idx="88">
                  <c:v>66.376019878428451</c:v>
                </c:pt>
                <c:pt idx="89">
                  <c:v>71.686179266612413</c:v>
                </c:pt>
                <c:pt idx="90">
                  <c:v>77.421157629775109</c:v>
                </c:pt>
                <c:pt idx="91">
                  <c:v>83.614940983835922</c:v>
                </c:pt>
                <c:pt idx="92">
                  <c:v>90.30423426582233</c:v>
                </c:pt>
                <c:pt idx="93">
                  <c:v>97.528678850744839</c:v>
                </c:pt>
                <c:pt idx="94">
                  <c:v>105.3310874700777</c:v>
                </c:pt>
                <c:pt idx="95">
                  <c:v>113.75769792399304</c:v>
                </c:pt>
                <c:pt idx="96">
                  <c:v>122.85844709087118</c:v>
                </c:pt>
                <c:pt idx="97">
                  <c:v>132.68726685789241</c:v>
                </c:pt>
                <c:pt idx="98">
                  <c:v>143.30240372642433</c:v>
                </c:pt>
                <c:pt idx="99">
                  <c:v>154.76676398621299</c:v>
                </c:pt>
                <c:pt idx="100">
                  <c:v>167.14828650391584</c:v>
                </c:pt>
              </c:numCache>
            </c:numRef>
          </c:yVal>
          <c:smooth val="1"/>
          <c:extLst xmlns:c16r2="http://schemas.microsoft.com/office/drawing/2015/06/chart">
            <c:ext xmlns:c16="http://schemas.microsoft.com/office/drawing/2014/chart" uri="{C3380CC4-5D6E-409C-BE32-E72D297353CC}">
              <c16:uniqueId val="{00000002-7EA7-459C-B762-30119AF3029F}"/>
            </c:ext>
          </c:extLst>
        </c:ser>
        <c:dLbls>
          <c:showLegendKey val="0"/>
          <c:showVal val="0"/>
          <c:showCatName val="0"/>
          <c:showSerName val="0"/>
          <c:showPercent val="0"/>
          <c:showBubbleSize val="0"/>
        </c:dLbls>
        <c:axId val="405862232"/>
        <c:axId val="405863800"/>
      </c:scatterChart>
      <c:scatterChart>
        <c:scatterStyle val="lineMarker"/>
        <c:varyColors val="0"/>
        <c:ser>
          <c:idx val="3"/>
          <c:order val="3"/>
          <c:tx>
            <c:v>Transition frequencies</c:v>
          </c:tx>
          <c:spPr>
            <a:ln w="19050" cap="rnd">
              <a:solidFill>
                <a:schemeClr val="accent4"/>
              </a:solidFill>
              <a:round/>
            </a:ln>
            <a:effectLst/>
          </c:spPr>
          <c:marker>
            <c:symbol val="none"/>
          </c:marker>
          <c:xVal>
            <c:numRef>
              <c:f>'Enter data'!$AI$9:$AI$16</c:f>
              <c:numCache>
                <c:formatCode>General</c:formatCode>
                <c:ptCount val="8"/>
                <c:pt idx="0">
                  <c:v>0.05</c:v>
                </c:pt>
                <c:pt idx="1">
                  <c:v>0.05</c:v>
                </c:pt>
                <c:pt idx="2">
                  <c:v>0.65029572342569375</c:v>
                </c:pt>
                <c:pt idx="3">
                  <c:v>0.65029572342569375</c:v>
                </c:pt>
                <c:pt idx="4">
                  <c:v>8.4576905581149244</c:v>
                </c:pt>
                <c:pt idx="5">
                  <c:v>8.4576905581149244</c:v>
                </c:pt>
                <c:pt idx="6">
                  <c:v>110</c:v>
                </c:pt>
                <c:pt idx="7">
                  <c:v>110</c:v>
                </c:pt>
              </c:numCache>
            </c:numRef>
          </c:xVal>
          <c:yVal>
            <c:numRef>
              <c:f>'Enter data'!$AJ$9:$AJ$16</c:f>
              <c:numCache>
                <c:formatCode>General</c:formatCode>
                <c:ptCount val="8"/>
                <c:pt idx="0">
                  <c:v>-20</c:v>
                </c:pt>
                <c:pt idx="1">
                  <c:v>200</c:v>
                </c:pt>
                <c:pt idx="2">
                  <c:v>200</c:v>
                </c:pt>
                <c:pt idx="3">
                  <c:v>-20</c:v>
                </c:pt>
                <c:pt idx="4">
                  <c:v>-20</c:v>
                </c:pt>
                <c:pt idx="5">
                  <c:v>200</c:v>
                </c:pt>
                <c:pt idx="6">
                  <c:v>200</c:v>
                </c:pt>
                <c:pt idx="7">
                  <c:v>-20</c:v>
                </c:pt>
              </c:numCache>
            </c:numRef>
          </c:yVal>
          <c:smooth val="0"/>
          <c:extLst xmlns:c16r2="http://schemas.microsoft.com/office/drawing/2015/06/chart">
            <c:ext xmlns:c16="http://schemas.microsoft.com/office/drawing/2014/chart" uri="{C3380CC4-5D6E-409C-BE32-E72D297353CC}">
              <c16:uniqueId val="{00000000-CFBD-421F-BFF0-C3F77B57EC30}"/>
            </c:ext>
          </c:extLst>
        </c:ser>
        <c:dLbls>
          <c:showLegendKey val="0"/>
          <c:showVal val="0"/>
          <c:showCatName val="0"/>
          <c:showSerName val="0"/>
          <c:showPercent val="0"/>
          <c:showBubbleSize val="0"/>
        </c:dLbls>
        <c:axId val="405862232"/>
        <c:axId val="405863800"/>
      </c:scatterChart>
      <c:valAx>
        <c:axId val="405862232"/>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in"/>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5863800"/>
        <c:crosses val="autoZero"/>
        <c:crossBetween val="midCat"/>
      </c:valAx>
      <c:valAx>
        <c:axId val="405863800"/>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S21 phase angle (degrees)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58622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TRL line phase angles</a:t>
            </a: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062116943222968"/>
          <c:y val="0.11225170848474288"/>
          <c:w val="0.81593439860122152"/>
          <c:h val="0.63406438122517406"/>
        </c:manualLayout>
      </c:layout>
      <c:scatterChart>
        <c:scatterStyle val="smoothMarker"/>
        <c:varyColors val="0"/>
        <c:ser>
          <c:idx val="0"/>
          <c:order val="0"/>
          <c:tx>
            <c:v>Line 1</c:v>
          </c:tx>
          <c:spPr>
            <a:ln w="19050" cap="rnd">
              <a:solidFill>
                <a:schemeClr val="accent1"/>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data'!$AL$9:$AL$109</c:f>
              <c:numCache>
                <c:formatCode>General</c:formatCode>
                <c:ptCount val="101"/>
                <c:pt idx="0">
                  <c:v>22.933848184253428</c:v>
                </c:pt>
                <c:pt idx="1">
                  <c:v>24.768582919265423</c:v>
                </c:pt>
                <c:pt idx="2">
                  <c:v>26.750098583531628</c:v>
                </c:pt>
                <c:pt idx="3">
                  <c:v>28.890137823431143</c:v>
                </c:pt>
                <c:pt idx="4">
                  <c:v>31.201382710816734</c:v>
                </c:pt>
                <c:pt idx="5">
                  <c:v>33.697529898153753</c:v>
                </c:pt>
                <c:pt idx="6">
                  <c:v>36.393371786158319</c:v>
                </c:pt>
                <c:pt idx="7">
                  <c:v>39.304884184941734</c:v>
                </c:pt>
                <c:pt idx="8">
                  <c:v>42.449320988149076</c:v>
                </c:pt>
                <c:pt idx="9">
                  <c:v>45.845316421139962</c:v>
                </c:pt>
                <c:pt idx="10">
                  <c:v>49.51299546914354</c:v>
                </c:pt>
                <c:pt idx="11">
                  <c:v>53.474093139795393</c:v>
                </c:pt>
                <c:pt idx="12">
                  <c:v>57.752083266817017</c:v>
                </c:pt>
                <c:pt idx="13">
                  <c:v>62.372317618140926</c:v>
                </c:pt>
                <c:pt idx="14">
                  <c:v>67.362176132848333</c:v>
                </c:pt>
                <c:pt idx="15">
                  <c:v>72.751229177238471</c:v>
                </c:pt>
                <c:pt idx="16">
                  <c:v>78.5714127815734</c:v>
                </c:pt>
                <c:pt idx="17">
                  <c:v>84.857217895967509</c:v>
                </c:pt>
                <c:pt idx="18">
                  <c:v>91.64589478697053</c:v>
                </c:pt>
                <c:pt idx="19">
                  <c:v>98.977673786116455</c:v>
                </c:pt>
                <c:pt idx="20">
                  <c:v>106.89600369861499</c:v>
                </c:pt>
                <c:pt idx="21">
                  <c:v>115.44780928501814</c:v>
                </c:pt>
                <c:pt idx="22">
                  <c:v>124.68376934172149</c:v>
                </c:pt>
                <c:pt idx="23">
                  <c:v>134.65861702823187</c:v>
                </c:pt>
                <c:pt idx="24">
                  <c:v>145.43146422096814</c:v>
                </c:pt>
                <c:pt idx="25">
                  <c:v>157.06615181574654</c:v>
                </c:pt>
                <c:pt idx="26">
                  <c:v>169.63162805487516</c:v>
                </c:pt>
                <c:pt idx="27">
                  <c:v>183.20235712085929</c:v>
                </c:pt>
                <c:pt idx="28">
                  <c:v>197.85876041808271</c:v>
                </c:pt>
                <c:pt idx="29">
                  <c:v>213.68769315754</c:v>
                </c:pt>
                <c:pt idx="30">
                  <c:v>230.78295906890656</c:v>
                </c:pt>
                <c:pt idx="31">
                  <c:v>249.2458662901771</c:v>
                </c:pt>
                <c:pt idx="32">
                  <c:v>269.18582772912697</c:v>
                </c:pt>
                <c:pt idx="33">
                  <c:v>290.72100945439411</c:v>
                </c:pt>
                <c:pt idx="34">
                  <c:v>313.97903095860738</c:v>
                </c:pt>
                <c:pt idx="35">
                  <c:v>339.09772144338592</c:v>
                </c:pt>
                <c:pt idx="36">
                  <c:v>366.22593660802539</c:v>
                </c:pt>
                <c:pt idx="37">
                  <c:v>395.52444078223527</c:v>
                </c:pt>
                <c:pt idx="38">
                  <c:v>427.16685963053055</c:v>
                </c:pt>
                <c:pt idx="39">
                  <c:v>461.34070907409028</c:v>
                </c:pt>
                <c:pt idx="40">
                  <c:v>498.24850652757073</c:v>
                </c:pt>
                <c:pt idx="41">
                  <c:v>538.10897103616742</c:v>
                </c:pt>
                <c:pt idx="42">
                  <c:v>581.15831942504838</c:v>
                </c:pt>
                <c:pt idx="43">
                  <c:v>627.65166614225757</c:v>
                </c:pt>
                <c:pt idx="44">
                  <c:v>677.86453509069838</c:v>
                </c:pt>
                <c:pt idx="45">
                  <c:v>732.09449240844151</c:v>
                </c:pt>
                <c:pt idx="46">
                  <c:v>790.66290987337436</c:v>
                </c:pt>
                <c:pt idx="47">
                  <c:v>853.91686938228759</c:v>
                </c:pt>
                <c:pt idx="48">
                  <c:v>922.23121979052405</c:v>
                </c:pt>
                <c:pt idx="49">
                  <c:v>996.01079830120466</c:v>
                </c:pt>
                <c:pt idx="50">
                  <c:v>1075.6928295682023</c:v>
                </c:pt>
                <c:pt idx="51">
                  <c:v>1161.7495167301597</c:v>
                </c:pt>
                <c:pt idx="52">
                  <c:v>1254.690839730272</c:v>
                </c:pt>
                <c:pt idx="53">
                  <c:v>1355.067577504924</c:v>
                </c:pt>
                <c:pt idx="54">
                  <c:v>1463.4745719509719</c:v>
                </c:pt>
                <c:pt idx="55">
                  <c:v>1580.5542530142156</c:v>
                </c:pt>
                <c:pt idx="56">
                  <c:v>1707.0004457891043</c:v>
                </c:pt>
                <c:pt idx="57">
                  <c:v>1843.5624821908527</c:v>
                </c:pt>
                <c:pt idx="58">
                  <c:v>1991.0496415661785</c:v>
                </c:pt>
                <c:pt idx="59">
                  <c:v>2150.3359465580661</c:v>
                </c:pt>
                <c:pt idx="60">
                  <c:v>2322.3653426453693</c:v>
                </c:pt>
                <c:pt idx="61">
                  <c:v>2508.1572920516205</c:v>
                </c:pt>
                <c:pt idx="62">
                  <c:v>2708.8128151731357</c:v>
                </c:pt>
                <c:pt idx="63">
                  <c:v>2925.5210153284052</c:v>
                </c:pt>
                <c:pt idx="64">
                  <c:v>3159.5661254951347</c:v>
                </c:pt>
                <c:pt idx="65">
                  <c:v>3412.335118794454</c:v>
                </c:pt>
                <c:pt idx="66">
                  <c:v>3685.3259278228393</c:v>
                </c:pt>
                <c:pt idx="67">
                  <c:v>3980.1563215401666</c:v>
                </c:pt>
                <c:pt idx="68">
                  <c:v>4298.5734923192658</c:v>
                </c:pt>
                <c:pt idx="69">
                  <c:v>4642.4644099706284</c:v>
                </c:pt>
                <c:pt idx="70">
                  <c:v>5013.867004101271</c:v>
                </c:pt>
                <c:pt idx="71">
                  <c:v>5414.9822410753868</c:v>
                </c:pt>
                <c:pt idx="72">
                  <c:v>5848.1871671459958</c:v>
                </c:pt>
                <c:pt idx="73">
                  <c:v>6316.0489950524643</c:v>
                </c:pt>
                <c:pt idx="74">
                  <c:v>6821.3403175622607</c:v>
                </c:pt>
                <c:pt idx="75">
                  <c:v>7367.055538113972</c:v>
                </c:pt>
                <c:pt idx="76">
                  <c:v>7956.4286159309222</c:v>
                </c:pt>
                <c:pt idx="77">
                  <c:v>8592.952230764784</c:v>
                </c:pt>
                <c:pt idx="78">
                  <c:v>9280.3984808410278</c:v>
                </c:pt>
                <c:pt idx="79">
                  <c:v>10022.841236664388</c:v>
                </c:pt>
                <c:pt idx="80">
                  <c:v>10824.680283154847</c:v>
                </c:pt>
                <c:pt idx="81">
                  <c:v>11690.667393182901</c:v>
                </c:pt>
                <c:pt idx="82">
                  <c:v>12625.934487018107</c:v>
                </c:pt>
                <c:pt idx="83">
                  <c:v>13636.024044566657</c:v>
                </c:pt>
                <c:pt idx="84">
                  <c:v>14726.921950623404</c:v>
                </c:pt>
                <c:pt idx="85">
                  <c:v>15905.092967782723</c:v>
                </c:pt>
                <c:pt idx="86">
                  <c:v>17177.519047223785</c:v>
                </c:pt>
                <c:pt idx="87">
                  <c:v>18551.740704403448</c:v>
                </c:pt>
                <c:pt idx="88">
                  <c:v>20035.901704853237</c:v>
                </c:pt>
                <c:pt idx="89">
                  <c:v>21638.797324892279</c:v>
                </c:pt>
                <c:pt idx="90">
                  <c:v>23369.926473254054</c:v>
                </c:pt>
                <c:pt idx="91">
                  <c:v>25239.5479825041</c:v>
                </c:pt>
                <c:pt idx="92">
                  <c:v>27258.741403837463</c:v>
                </c:pt>
                <c:pt idx="93">
                  <c:v>29439.472665530786</c:v>
                </c:pt>
                <c:pt idx="94">
                  <c:v>31794.664984147919</c:v>
                </c:pt>
                <c:pt idx="95">
                  <c:v>34338.275448724846</c:v>
                </c:pt>
                <c:pt idx="96">
                  <c:v>37085.377731779248</c:v>
                </c:pt>
                <c:pt idx="97">
                  <c:v>40052.251417297644</c:v>
                </c:pt>
                <c:pt idx="98">
                  <c:v>43256.478475066586</c:v>
                </c:pt>
                <c:pt idx="99">
                  <c:v>46717.047453062834</c:v>
                </c:pt>
                <c:pt idx="100">
                  <c:v>50454.466005357535</c:v>
                </c:pt>
              </c:numCache>
            </c:numRef>
          </c:yVal>
          <c:smooth val="1"/>
          <c:extLst xmlns:c16r2="http://schemas.microsoft.com/office/drawing/2015/06/chart">
            <c:ext xmlns:c16="http://schemas.microsoft.com/office/drawing/2014/chart" uri="{C3380CC4-5D6E-409C-BE32-E72D297353CC}">
              <c16:uniqueId val="{00000000-EC48-46C9-B3C3-8FF73AA12DAB}"/>
            </c:ext>
          </c:extLst>
        </c:ser>
        <c:ser>
          <c:idx val="1"/>
          <c:order val="1"/>
          <c:tx>
            <c:v>Line 2</c:v>
          </c:tx>
          <c:spPr>
            <a:ln w="19050" cap="rnd">
              <a:solidFill>
                <a:schemeClr val="accent2"/>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data'!$AM$9:$AM$109</c:f>
              <c:numCache>
                <c:formatCode>General</c:formatCode>
                <c:ptCount val="101"/>
                <c:pt idx="0">
                  <c:v>3.3486616082336229</c:v>
                </c:pt>
                <c:pt idx="1">
                  <c:v>3.616558461786783</c:v>
                </c:pt>
                <c:pt idx="2">
                  <c:v>3.9058873776203553</c:v>
                </c:pt>
                <c:pt idx="3">
                  <c:v>4.2183629458368301</c:v>
                </c:pt>
                <c:pt idx="4">
                  <c:v>4.5558369257565383</c:v>
                </c:pt>
                <c:pt idx="5">
                  <c:v>4.9203092196158389</c:v>
                </c:pt>
                <c:pt idx="6">
                  <c:v>5.3139397241740438</c:v>
                </c:pt>
                <c:pt idx="7">
                  <c:v>5.7390611304627805</c:v>
                </c:pt>
                <c:pt idx="8">
                  <c:v>6.1981927475302996</c:v>
                </c:pt>
                <c:pt idx="9">
                  <c:v>6.6940554321015462</c:v>
                </c:pt>
                <c:pt idx="10">
                  <c:v>7.2295877126285113</c:v>
                </c:pt>
                <c:pt idx="11">
                  <c:v>7.8079632032835384</c:v>
                </c:pt>
                <c:pt idx="12">
                  <c:v>8.4326094110924767</c:v>
                </c:pt>
                <c:pt idx="13">
                  <c:v>9.1072280476605627</c:v>
                </c:pt>
                <c:pt idx="14">
                  <c:v>9.8358169658601309</c:v>
                </c:pt>
                <c:pt idx="15">
                  <c:v>10.622693851479109</c:v>
                </c:pt>
                <c:pt idx="16">
                  <c:v>11.472521810229139</c:v>
                </c:pt>
                <c:pt idx="17">
                  <c:v>12.390337001744298</c:v>
                </c:pt>
                <c:pt idx="18">
                  <c:v>13.38157848433217</c:v>
                </c:pt>
                <c:pt idx="19">
                  <c:v>14.452120447339968</c:v>
                </c:pt>
                <c:pt idx="20">
                  <c:v>15.608307022147669</c:v>
                </c:pt>
                <c:pt idx="21">
                  <c:v>16.856989878081478</c:v>
                </c:pt>
                <c:pt idx="22">
                  <c:v>18.205568826044399</c:v>
                </c:pt>
                <c:pt idx="23">
                  <c:v>19.662035670484819</c:v>
                </c:pt>
                <c:pt idx="24">
                  <c:v>21.235021569574027</c:v>
                </c:pt>
                <c:pt idx="25">
                  <c:v>22.933848184253421</c:v>
                </c:pt>
                <c:pt idx="26">
                  <c:v>24.768582919265434</c:v>
                </c:pt>
                <c:pt idx="27">
                  <c:v>26.750098583531631</c:v>
                </c:pt>
                <c:pt idx="28">
                  <c:v>28.890137823431154</c:v>
                </c:pt>
                <c:pt idx="29">
                  <c:v>31.201382710816734</c:v>
                </c:pt>
                <c:pt idx="30">
                  <c:v>33.697529898153746</c:v>
                </c:pt>
                <c:pt idx="31">
                  <c:v>36.393371786158319</c:v>
                </c:pt>
                <c:pt idx="32">
                  <c:v>39.304884184941727</c:v>
                </c:pt>
                <c:pt idx="33">
                  <c:v>42.449320988149076</c:v>
                </c:pt>
                <c:pt idx="34">
                  <c:v>45.845316421139962</c:v>
                </c:pt>
                <c:pt idx="35">
                  <c:v>49.512995469143526</c:v>
                </c:pt>
                <c:pt idx="36">
                  <c:v>53.474093139795379</c:v>
                </c:pt>
                <c:pt idx="37">
                  <c:v>57.75208326681701</c:v>
                </c:pt>
                <c:pt idx="38">
                  <c:v>62.372317618140883</c:v>
                </c:pt>
                <c:pt idx="39">
                  <c:v>67.362176132848305</c:v>
                </c:pt>
                <c:pt idx="40">
                  <c:v>72.751229177238471</c:v>
                </c:pt>
                <c:pt idx="41">
                  <c:v>78.571412781573343</c:v>
                </c:pt>
                <c:pt idx="42">
                  <c:v>84.857217895967494</c:v>
                </c:pt>
                <c:pt idx="43">
                  <c:v>91.64589478697053</c:v>
                </c:pt>
                <c:pt idx="44">
                  <c:v>98.977673786116455</c:v>
                </c:pt>
                <c:pt idx="45">
                  <c:v>106.89600369861499</c:v>
                </c:pt>
                <c:pt idx="46">
                  <c:v>115.44780928501814</c:v>
                </c:pt>
                <c:pt idx="47">
                  <c:v>124.68376934172143</c:v>
                </c:pt>
                <c:pt idx="48">
                  <c:v>134.65861702823182</c:v>
                </c:pt>
                <c:pt idx="49">
                  <c:v>145.43146422096811</c:v>
                </c:pt>
                <c:pt idx="50">
                  <c:v>157.06615181574654</c:v>
                </c:pt>
                <c:pt idx="51">
                  <c:v>169.63162805487511</c:v>
                </c:pt>
                <c:pt idx="52">
                  <c:v>183.20235712085929</c:v>
                </c:pt>
                <c:pt idx="53">
                  <c:v>197.8587604180826</c:v>
                </c:pt>
                <c:pt idx="54">
                  <c:v>213.68769315754002</c:v>
                </c:pt>
                <c:pt idx="55">
                  <c:v>230.78295906890651</c:v>
                </c:pt>
                <c:pt idx="56">
                  <c:v>249.24586629017719</c:v>
                </c:pt>
                <c:pt idx="57">
                  <c:v>269.18582772912674</c:v>
                </c:pt>
                <c:pt idx="58">
                  <c:v>290.72100945439394</c:v>
                </c:pt>
                <c:pt idx="59">
                  <c:v>313.97903095860715</c:v>
                </c:pt>
                <c:pt idx="60">
                  <c:v>339.09772144338586</c:v>
                </c:pt>
                <c:pt idx="61">
                  <c:v>366.22593660802517</c:v>
                </c:pt>
                <c:pt idx="62">
                  <c:v>395.52444078223527</c:v>
                </c:pt>
                <c:pt idx="63">
                  <c:v>427.16685963053033</c:v>
                </c:pt>
                <c:pt idx="64">
                  <c:v>461.34070907409017</c:v>
                </c:pt>
                <c:pt idx="65">
                  <c:v>498.24850652757044</c:v>
                </c:pt>
                <c:pt idx="66">
                  <c:v>538.10897103616776</c:v>
                </c:pt>
                <c:pt idx="67">
                  <c:v>581.15831942504815</c:v>
                </c:pt>
                <c:pt idx="68">
                  <c:v>627.65166614225745</c:v>
                </c:pt>
                <c:pt idx="69">
                  <c:v>677.86453509069793</c:v>
                </c:pt>
                <c:pt idx="70">
                  <c:v>732.09449240844083</c:v>
                </c:pt>
                <c:pt idx="71">
                  <c:v>790.66290987337402</c:v>
                </c:pt>
                <c:pt idx="72">
                  <c:v>853.91686938228725</c:v>
                </c:pt>
                <c:pt idx="73">
                  <c:v>922.23121979052428</c:v>
                </c:pt>
                <c:pt idx="74">
                  <c:v>996.01079830120443</c:v>
                </c:pt>
                <c:pt idx="75">
                  <c:v>1075.6928295682021</c:v>
                </c:pt>
                <c:pt idx="76">
                  <c:v>1161.749516730159</c:v>
                </c:pt>
                <c:pt idx="77">
                  <c:v>1254.6908397302714</c:v>
                </c:pt>
                <c:pt idx="78">
                  <c:v>1355.0675775049235</c:v>
                </c:pt>
                <c:pt idx="79">
                  <c:v>1463.4745719509713</c:v>
                </c:pt>
                <c:pt idx="80">
                  <c:v>1580.5542530142152</c:v>
                </c:pt>
                <c:pt idx="81">
                  <c:v>1707.0004457891034</c:v>
                </c:pt>
                <c:pt idx="82">
                  <c:v>1843.5624821908518</c:v>
                </c:pt>
                <c:pt idx="83">
                  <c:v>1991.0496415661778</c:v>
                </c:pt>
                <c:pt idx="84">
                  <c:v>2150.335946558067</c:v>
                </c:pt>
                <c:pt idx="85">
                  <c:v>2322.3653426453684</c:v>
                </c:pt>
                <c:pt idx="86">
                  <c:v>2508.1572920516214</c:v>
                </c:pt>
                <c:pt idx="87">
                  <c:v>2708.8128151731344</c:v>
                </c:pt>
                <c:pt idx="88">
                  <c:v>2925.5210153284065</c:v>
                </c:pt>
                <c:pt idx="89">
                  <c:v>3159.5661254951324</c:v>
                </c:pt>
                <c:pt idx="90">
                  <c:v>3412.3351187944554</c:v>
                </c:pt>
                <c:pt idx="91">
                  <c:v>3685.3259278228379</c:v>
                </c:pt>
                <c:pt idx="92">
                  <c:v>3980.1563215401679</c:v>
                </c:pt>
                <c:pt idx="93">
                  <c:v>4298.5734923192649</c:v>
                </c:pt>
                <c:pt idx="94">
                  <c:v>4642.4644099706256</c:v>
                </c:pt>
                <c:pt idx="95">
                  <c:v>5013.8670041012683</c:v>
                </c:pt>
                <c:pt idx="96">
                  <c:v>5414.9822410753841</c:v>
                </c:pt>
                <c:pt idx="97">
                  <c:v>5848.187167145993</c:v>
                </c:pt>
                <c:pt idx="98">
                  <c:v>6316.0489950524588</c:v>
                </c:pt>
                <c:pt idx="99">
                  <c:v>6821.3403175622561</c:v>
                </c:pt>
                <c:pt idx="100">
                  <c:v>7367.0555381139684</c:v>
                </c:pt>
              </c:numCache>
            </c:numRef>
          </c:yVal>
          <c:smooth val="1"/>
          <c:extLst xmlns:c16r2="http://schemas.microsoft.com/office/drawing/2015/06/chart">
            <c:ext xmlns:c16="http://schemas.microsoft.com/office/drawing/2014/chart" uri="{C3380CC4-5D6E-409C-BE32-E72D297353CC}">
              <c16:uniqueId val="{00000001-EC48-46C9-B3C3-8FF73AA12DAB}"/>
            </c:ext>
          </c:extLst>
        </c:ser>
        <c:ser>
          <c:idx val="2"/>
          <c:order val="2"/>
          <c:tx>
            <c:v>Line 3</c:v>
          </c:tx>
          <c:spPr>
            <a:ln w="19050" cap="rnd">
              <a:solidFill>
                <a:schemeClr val="accent3"/>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data'!$AN$9:$AN$109</c:f>
              <c:numCache>
                <c:formatCode>General</c:formatCode>
                <c:ptCount val="101"/>
                <c:pt idx="0">
                  <c:v>0.48895128616736461</c:v>
                </c:pt>
                <c:pt idx="1">
                  <c:v>0.52806796215007246</c:v>
                </c:pt>
                <c:pt idx="2">
                  <c:v>0.57031401805921422</c:v>
                </c:pt>
                <c:pt idx="3">
                  <c:v>0.6159398079567836</c:v>
                </c:pt>
                <c:pt idx="4">
                  <c:v>0.66521571452316863</c:v>
                </c:pt>
                <c:pt idx="5">
                  <c:v>0.71843375137009802</c:v>
                </c:pt>
                <c:pt idx="6">
                  <c:v>0.77590929354050153</c:v>
                </c:pt>
                <c:pt idx="7">
                  <c:v>0.83798294645038807</c:v>
                </c:pt>
                <c:pt idx="8">
                  <c:v>0.905022564348263</c:v>
                </c:pt>
                <c:pt idx="9">
                  <c:v>0.9774254302536669</c:v>
                </c:pt>
                <c:pt idx="10">
                  <c:v>1.0556206102933496</c:v>
                </c:pt>
                <c:pt idx="11">
                  <c:v>1.140071496387101</c:v>
                </c:pt>
                <c:pt idx="12">
                  <c:v>1.2312785523514249</c:v>
                </c:pt>
                <c:pt idx="13">
                  <c:v>1.3297822796947305</c:v>
                </c:pt>
                <c:pt idx="14">
                  <c:v>1.4361664206796065</c:v>
                </c:pt>
                <c:pt idx="15">
                  <c:v>1.5510614176338429</c:v>
                </c:pt>
                <c:pt idx="16">
                  <c:v>1.6751481490103812</c:v>
                </c:pt>
                <c:pt idx="17">
                  <c:v>1.8091619643364398</c:v>
                </c:pt>
                <c:pt idx="18">
                  <c:v>1.9538970419633019</c:v>
                </c:pt>
                <c:pt idx="19">
                  <c:v>2.110211095441195</c:v>
                </c:pt>
                <c:pt idx="20">
                  <c:v>2.2790304564096697</c:v>
                </c:pt>
                <c:pt idx="21">
                  <c:v>2.4613555641251756</c:v>
                </c:pt>
                <c:pt idx="22">
                  <c:v>2.658266894157272</c:v>
                </c:pt>
                <c:pt idx="23">
                  <c:v>2.8709313613874836</c:v>
                </c:pt>
                <c:pt idx="24">
                  <c:v>3.1006092352555736</c:v>
                </c:pt>
                <c:pt idx="25">
                  <c:v>3.3486616082336229</c:v>
                </c:pt>
                <c:pt idx="26">
                  <c:v>3.6165584617867848</c:v>
                </c:pt>
                <c:pt idx="27">
                  <c:v>3.9058873776203566</c:v>
                </c:pt>
                <c:pt idx="28">
                  <c:v>4.2183629458368328</c:v>
                </c:pt>
                <c:pt idx="29">
                  <c:v>4.5558369257565392</c:v>
                </c:pt>
                <c:pt idx="30">
                  <c:v>4.9203092196158389</c:v>
                </c:pt>
                <c:pt idx="31">
                  <c:v>5.3139397241740447</c:v>
                </c:pt>
                <c:pt idx="32">
                  <c:v>5.7390611304627805</c:v>
                </c:pt>
                <c:pt idx="33">
                  <c:v>6.1981927475303005</c:v>
                </c:pt>
                <c:pt idx="34">
                  <c:v>6.694055432101548</c:v>
                </c:pt>
                <c:pt idx="35">
                  <c:v>7.2295877126285113</c:v>
                </c:pt>
                <c:pt idx="36">
                  <c:v>7.8079632032835375</c:v>
                </c:pt>
                <c:pt idx="37">
                  <c:v>8.4326094110924767</c:v>
                </c:pt>
                <c:pt idx="38">
                  <c:v>9.1072280476605592</c:v>
                </c:pt>
                <c:pt idx="39">
                  <c:v>9.8358169658601291</c:v>
                </c:pt>
                <c:pt idx="40">
                  <c:v>10.622693851479109</c:v>
                </c:pt>
                <c:pt idx="41">
                  <c:v>11.472521810229132</c:v>
                </c:pt>
                <c:pt idx="42">
                  <c:v>12.390337001744298</c:v>
                </c:pt>
                <c:pt idx="43">
                  <c:v>13.381578484332174</c:v>
                </c:pt>
                <c:pt idx="44">
                  <c:v>14.45212044733997</c:v>
                </c:pt>
                <c:pt idx="45">
                  <c:v>15.60830702214767</c:v>
                </c:pt>
                <c:pt idx="46">
                  <c:v>16.856989878081485</c:v>
                </c:pt>
                <c:pt idx="47">
                  <c:v>18.205568826044392</c:v>
                </c:pt>
                <c:pt idx="48">
                  <c:v>19.662035670484812</c:v>
                </c:pt>
                <c:pt idx="49">
                  <c:v>21.235021569574027</c:v>
                </c:pt>
                <c:pt idx="50">
                  <c:v>22.933848184253428</c:v>
                </c:pt>
                <c:pt idx="51">
                  <c:v>24.768582919265423</c:v>
                </c:pt>
                <c:pt idx="52">
                  <c:v>26.750098583531638</c:v>
                </c:pt>
                <c:pt idx="53">
                  <c:v>28.890137823431139</c:v>
                </c:pt>
                <c:pt idx="54">
                  <c:v>31.201382710816752</c:v>
                </c:pt>
                <c:pt idx="55">
                  <c:v>33.697529898153746</c:v>
                </c:pt>
                <c:pt idx="56">
                  <c:v>36.39337178615834</c:v>
                </c:pt>
                <c:pt idx="57">
                  <c:v>39.304884184941706</c:v>
                </c:pt>
                <c:pt idx="58">
                  <c:v>42.449320988149061</c:v>
                </c:pt>
                <c:pt idx="59">
                  <c:v>45.845316421139927</c:v>
                </c:pt>
                <c:pt idx="60">
                  <c:v>49.51299546914354</c:v>
                </c:pt>
                <c:pt idx="61">
                  <c:v>53.474093139795357</c:v>
                </c:pt>
                <c:pt idx="62">
                  <c:v>57.752083266817031</c:v>
                </c:pt>
                <c:pt idx="63">
                  <c:v>62.372317618140869</c:v>
                </c:pt>
                <c:pt idx="64">
                  <c:v>67.362176132848319</c:v>
                </c:pt>
                <c:pt idx="65">
                  <c:v>72.751229177238457</c:v>
                </c:pt>
                <c:pt idx="66">
                  <c:v>78.5714127815734</c:v>
                </c:pt>
                <c:pt idx="67">
                  <c:v>84.857217895967466</c:v>
                </c:pt>
                <c:pt idx="68">
                  <c:v>91.645894786970544</c:v>
                </c:pt>
                <c:pt idx="69">
                  <c:v>98.977673786116412</c:v>
                </c:pt>
                <c:pt idx="70">
                  <c:v>106.89600369861493</c:v>
                </c:pt>
                <c:pt idx="71">
                  <c:v>115.44780928501812</c:v>
                </c:pt>
                <c:pt idx="72">
                  <c:v>124.6837693417214</c:v>
                </c:pt>
                <c:pt idx="73">
                  <c:v>134.65861702823184</c:v>
                </c:pt>
                <c:pt idx="74">
                  <c:v>145.43146422096808</c:v>
                </c:pt>
                <c:pt idx="75">
                  <c:v>157.06615181574657</c:v>
                </c:pt>
                <c:pt idx="76">
                  <c:v>169.63162805487505</c:v>
                </c:pt>
                <c:pt idx="77">
                  <c:v>183.20235712085923</c:v>
                </c:pt>
                <c:pt idx="78">
                  <c:v>197.8587604180826</c:v>
                </c:pt>
                <c:pt idx="79">
                  <c:v>213.68769315754</c:v>
                </c:pt>
                <c:pt idx="80">
                  <c:v>230.78295906890648</c:v>
                </c:pt>
                <c:pt idx="81">
                  <c:v>249.2458662901771</c:v>
                </c:pt>
                <c:pt idx="82">
                  <c:v>269.18582772912663</c:v>
                </c:pt>
                <c:pt idx="83">
                  <c:v>290.72100945439394</c:v>
                </c:pt>
                <c:pt idx="84">
                  <c:v>313.97903095860732</c:v>
                </c:pt>
                <c:pt idx="85">
                  <c:v>339.09772144338581</c:v>
                </c:pt>
                <c:pt idx="86">
                  <c:v>366.22593660802534</c:v>
                </c:pt>
                <c:pt idx="87">
                  <c:v>395.52444078223516</c:v>
                </c:pt>
                <c:pt idx="88">
                  <c:v>427.16685963053067</c:v>
                </c:pt>
                <c:pt idx="89">
                  <c:v>461.34070907409006</c:v>
                </c:pt>
                <c:pt idx="90">
                  <c:v>498.24850652757078</c:v>
                </c:pt>
                <c:pt idx="91">
                  <c:v>538.10897103616765</c:v>
                </c:pt>
                <c:pt idx="92">
                  <c:v>581.15831942504838</c:v>
                </c:pt>
                <c:pt idx="93">
                  <c:v>627.65166614225745</c:v>
                </c:pt>
                <c:pt idx="94">
                  <c:v>677.86453509069793</c:v>
                </c:pt>
                <c:pt idx="95">
                  <c:v>732.09449240844071</c:v>
                </c:pt>
                <c:pt idx="96">
                  <c:v>790.66290987337368</c:v>
                </c:pt>
                <c:pt idx="97">
                  <c:v>853.91686938228702</c:v>
                </c:pt>
                <c:pt idx="98">
                  <c:v>922.23121979052382</c:v>
                </c:pt>
                <c:pt idx="99">
                  <c:v>996.01079830120409</c:v>
                </c:pt>
                <c:pt idx="100">
                  <c:v>1075.6928295682021</c:v>
                </c:pt>
              </c:numCache>
            </c:numRef>
          </c:yVal>
          <c:smooth val="1"/>
          <c:extLst xmlns:c16r2="http://schemas.microsoft.com/office/drawing/2015/06/chart">
            <c:ext xmlns:c16="http://schemas.microsoft.com/office/drawing/2014/chart" uri="{C3380CC4-5D6E-409C-BE32-E72D297353CC}">
              <c16:uniqueId val="{00000002-EC48-46C9-B3C3-8FF73AA12DAB}"/>
            </c:ext>
          </c:extLst>
        </c:ser>
        <c:dLbls>
          <c:showLegendKey val="0"/>
          <c:showVal val="0"/>
          <c:showCatName val="0"/>
          <c:showSerName val="0"/>
          <c:showPercent val="0"/>
          <c:showBubbleSize val="0"/>
        </c:dLbls>
        <c:axId val="405861448"/>
        <c:axId val="405861840"/>
      </c:scatterChart>
      <c:scatterChart>
        <c:scatterStyle val="lineMarker"/>
        <c:varyColors val="0"/>
        <c:ser>
          <c:idx val="3"/>
          <c:order val="3"/>
          <c:tx>
            <c:v>Line 4</c:v>
          </c:tx>
          <c:spPr>
            <a:ln w="19050" cap="rnd">
              <a:solidFill>
                <a:srgbClr val="7030A0"/>
              </a:solidFill>
              <a:round/>
            </a:ln>
            <a:effectLst/>
          </c:spPr>
          <c:marker>
            <c:symbol val="none"/>
          </c:marker>
          <c:xVal>
            <c:numRef>
              <c:f>'Enter data'!$T$9:$T$109</c:f>
              <c:numCache>
                <c:formatCode>General</c:formatCode>
                <c:ptCount val="101"/>
                <c:pt idx="0">
                  <c:v>0.05</c:v>
                </c:pt>
                <c:pt idx="1">
                  <c:v>5.4000058603927925E-2</c:v>
                </c:pt>
                <c:pt idx="2">
                  <c:v>5.8320126584553024E-2</c:v>
                </c:pt>
                <c:pt idx="3">
                  <c:v>6.2985805067087161E-2</c:v>
                </c:pt>
                <c:pt idx="4">
                  <c:v>6.8024743296765763E-2</c:v>
                </c:pt>
                <c:pt idx="5">
                  <c:v>7.3466802490850094E-2</c:v>
                </c:pt>
                <c:pt idx="6">
                  <c:v>7.9344232798982062E-2</c:v>
                </c:pt>
                <c:pt idx="7">
                  <c:v>8.5691864420574651E-2</c:v>
                </c:pt>
                <c:pt idx="8">
                  <c:v>9.2547314011817552E-2</c:v>
                </c:pt>
                <c:pt idx="9">
                  <c:v>9.995120760548537E-2</c:v>
                </c:pt>
                <c:pt idx="10">
                  <c:v>0.10794742136459153</c:v>
                </c:pt>
                <c:pt idx="11">
                  <c:v>0.1165833415966169</c:v>
                </c:pt>
                <c:pt idx="12">
                  <c:v>0.1259101455691812</c:v>
                </c:pt>
                <c:pt idx="13">
                  <c:v>0.13598310479129769</c:v>
                </c:pt>
                <c:pt idx="14">
                  <c:v>0.14686191255748296</c:v>
                </c:pt>
                <c:pt idx="15">
                  <c:v>0.15861103769578033</c:v>
                </c:pt>
                <c:pt idx="16">
                  <c:v>0.17130010661603923</c:v>
                </c:pt>
                <c:pt idx="17">
                  <c:v>0.18500431592250444</c:v>
                </c:pt>
                <c:pt idx="18">
                  <c:v>0.19980487803589667</c:v>
                </c:pt>
                <c:pt idx="19">
                  <c:v>0.21578950246578188</c:v>
                </c:pt>
                <c:pt idx="20">
                  <c:v>0.23305291558529345</c:v>
                </c:pt>
                <c:pt idx="21">
                  <c:v>0.2516974219884423</c:v>
                </c:pt>
                <c:pt idx="22">
                  <c:v>0.27183351075666928</c:v>
                </c:pt>
                <c:pt idx="23">
                  <c:v>0.29358051022743231</c:v>
                </c:pt>
                <c:pt idx="24">
                  <c:v>0.31706729514504811</c:v>
                </c:pt>
                <c:pt idx="25">
                  <c:v>0.34243305038443023</c:v>
                </c:pt>
                <c:pt idx="26">
                  <c:v>0.36982809577362086</c:v>
                </c:pt>
                <c:pt idx="27">
                  <c:v>0.39941477690309202</c:v>
                </c:pt>
                <c:pt idx="28">
                  <c:v>0.43136842720083535</c:v>
                </c:pt>
                <c:pt idx="29">
                  <c:v>0.46587840697458643</c:v>
                </c:pt>
                <c:pt idx="30">
                  <c:v>0.50314922557864505</c:v>
                </c:pt>
                <c:pt idx="31">
                  <c:v>0.54340175335535579</c:v>
                </c:pt>
                <c:pt idx="32">
                  <c:v>0.58687453053332805</c:v>
                </c:pt>
                <c:pt idx="33">
                  <c:v>0.63382518083904815</c:v>
                </c:pt>
                <c:pt idx="34">
                  <c:v>0.68453193819907643</c:v>
                </c:pt>
                <c:pt idx="35">
                  <c:v>0.73929529558020968</c:v>
                </c:pt>
                <c:pt idx="36">
                  <c:v>0.79843978573879093</c:v>
                </c:pt>
                <c:pt idx="37">
                  <c:v>0.86231590443204742</c:v>
                </c:pt>
                <c:pt idx="38">
                  <c:v>0.93130218748859361</c:v>
                </c:pt>
                <c:pt idx="39">
                  <c:v>1.0058074540470068</c:v>
                </c:pt>
                <c:pt idx="40">
                  <c:v>1.0862732292561181</c:v>
                </c:pt>
                <c:pt idx="41">
                  <c:v>1.1731763607941681</c:v>
                </c:pt>
                <c:pt idx="42">
                  <c:v>1.2670318447125601</c:v>
                </c:pt>
                <c:pt idx="43">
                  <c:v>1.368395877350423</c:v>
                </c:pt>
                <c:pt idx="44">
                  <c:v>1.4778691514059246</c:v>
                </c:pt>
                <c:pt idx="45">
                  <c:v>1.5961004156971434</c:v>
                </c:pt>
                <c:pt idx="46">
                  <c:v>1.7237903197079896</c:v>
                </c:pt>
                <c:pt idx="47">
                  <c:v>1.8616955657023013</c:v>
                </c:pt>
                <c:pt idx="48">
                  <c:v>2.0106333930119407</c:v>
                </c:pt>
                <c:pt idx="49">
                  <c:v>2.171486421073185</c:v>
                </c:pt>
                <c:pt idx="50">
                  <c:v>2.3452078799117149</c:v>
                </c:pt>
                <c:pt idx="51">
                  <c:v>2.5328272590725236</c:v>
                </c:pt>
                <c:pt idx="52">
                  <c:v>2.7354564084708497</c:v>
                </c:pt>
                <c:pt idx="53">
                  <c:v>2.9542961273183206</c:v>
                </c:pt>
                <c:pt idx="54">
                  <c:v>3.1906432801709346</c:v>
                </c:pt>
                <c:pt idx="55">
                  <c:v>3.4458984822691847</c:v>
                </c:pt>
                <c:pt idx="56">
                  <c:v>3.7215743997144473</c:v>
                </c:pt>
                <c:pt idx="57">
                  <c:v>4.0193047136691566</c:v>
                </c:pt>
                <c:pt idx="58">
                  <c:v>4.3408538017035658</c:v>
                </c:pt>
                <c:pt idx="59">
                  <c:v>4.6881271936615176</c:v>
                </c:pt>
                <c:pt idx="60">
                  <c:v>5.0631828640078043</c:v>
                </c:pt>
                <c:pt idx="61">
                  <c:v>5.4682434275764997</c:v>
                </c:pt>
                <c:pt idx="62">
                  <c:v>5.9057093109934975</c:v>
                </c:pt>
                <c:pt idx="63">
                  <c:v>6.3781729778282319</c:v>
                </c:pt>
                <c:pt idx="64">
                  <c:v>6.8884342917742849</c:v>
                </c:pt>
                <c:pt idx="65">
                  <c:v>7.4395171089023595</c:v>
                </c:pt>
                <c:pt idx="66">
                  <c:v>8.0346871973130423</c:v>
                </c:pt>
                <c:pt idx="67">
                  <c:v>8.6774715903826714</c:v>
                </c:pt>
                <c:pt idx="68">
                  <c:v>9.371679488291683</c:v>
                </c:pt>
                <c:pt idx="69">
                  <c:v>10.121424831699599</c:v>
                </c:pt>
                <c:pt idx="70">
                  <c:v>10.931150681340592</c:v>
                </c:pt>
                <c:pt idx="71">
                  <c:v>11.80565554801518</c:v>
                </c:pt>
                <c:pt idx="72">
                  <c:v>12.750121829012127</c:v>
                </c:pt>
                <c:pt idx="73">
                  <c:v>13.770146519477519</c:v>
                </c:pt>
                <c:pt idx="74">
                  <c:v>14.8717743807292</c:v>
                </c:pt>
                <c:pt idx="75">
                  <c:v>16.061533762075424</c:v>
                </c:pt>
                <c:pt idx="76">
                  <c:v>17.346475288420788</c:v>
                </c:pt>
                <c:pt idx="77">
                  <c:v>18.734213642926218</c:v>
                </c:pt>
                <c:pt idx="78">
                  <c:v>20.232972692330428</c:v>
                </c:pt>
                <c:pt idx="79">
                  <c:v>21.851634222350341</c:v>
                </c:pt>
                <c:pt idx="80">
                  <c:v>23.599790571970303</c:v>
                </c:pt>
                <c:pt idx="81">
                  <c:v>25.487801478536454</c:v>
                </c:pt>
                <c:pt idx="82">
                  <c:v>27.526855470524954</c:v>
                </c:pt>
                <c:pt idx="83">
                  <c:v>29.729036171804054</c:v>
                </c:pt>
                <c:pt idx="84">
                  <c:v>32.107393910314258</c:v>
                </c:pt>
                <c:pt idx="85">
                  <c:v>34.676023055527359</c:v>
                </c:pt>
                <c:pt idx="86">
                  <c:v>37.450145542992679</c:v>
                </c:pt>
                <c:pt idx="87">
                  <c:v>40.446201080944689</c:v>
                </c:pt>
                <c:pt idx="88">
                  <c:v>43.681944573545351</c:v>
                </c:pt>
                <c:pt idx="89">
                  <c:v>47.176551338099593</c:v>
                </c:pt>
                <c:pt idx="90">
                  <c:v>50.950730739771878</c:v>
                </c:pt>
                <c:pt idx="91">
                  <c:v>55.026848917212646</c:v>
                </c:pt>
                <c:pt idx="92">
                  <c:v>59.429061326379454</c:v>
                </c:pt>
                <c:pt idx="93">
                  <c:v>64.183455888018329</c:v>
                </c:pt>
                <c:pt idx="94">
                  <c:v>69.318207587112227</c:v>
                </c:pt>
                <c:pt idx="95">
                  <c:v>74.863745440466005</c:v>
                </c:pt>
                <c:pt idx="96">
                  <c:v>80.852932821894186</c:v>
                </c:pt>
                <c:pt idx="97">
                  <c:v>87.32126221363464</c:v>
                </c:pt>
                <c:pt idx="98">
                  <c:v>94.307065538104609</c:v>
                </c:pt>
                <c:pt idx="99">
                  <c:v>101.85174131644237</c:v>
                </c:pt>
                <c:pt idx="100">
                  <c:v>110</c:v>
                </c:pt>
              </c:numCache>
            </c:numRef>
          </c:xVal>
          <c:yVal>
            <c:numRef>
              <c:f>'Enter data'!$AO$9:$AO$109</c:f>
              <c:numCache>
                <c:formatCode>General</c:formatCode>
                <c:ptCount val="101"/>
                <c:pt idx="0">
                  <c:v>7.1393705370793897E-2</c:v>
                </c:pt>
                <c:pt idx="1">
                  <c:v>7.7105285479488694E-2</c:v>
                </c:pt>
                <c:pt idx="2">
                  <c:v>8.3273798691299666E-2</c:v>
                </c:pt>
                <c:pt idx="3">
                  <c:v>8.9935800190037565E-2</c:v>
                </c:pt>
                <c:pt idx="4">
                  <c:v>9.7130769617063642E-2</c:v>
                </c:pt>
                <c:pt idx="5">
                  <c:v>0.10490134503132117</c:v>
                </c:pt>
                <c:pt idx="6">
                  <c:v>0.11329357558644415</c:v>
                </c:pt>
                <c:pt idx="7">
                  <c:v>0.12235719442233045</c:v>
                </c:pt>
                <c:pt idx="8">
                  <c:v>0.13214591338836096</c:v>
                </c:pt>
                <c:pt idx="9">
                  <c:v>0.14271774134482154</c:v>
                </c:pt>
                <c:pt idx="10">
                  <c:v>0.15413532792881179</c:v>
                </c:pt>
                <c:pt idx="11">
                  <c:v>0.16646633482182976</c:v>
                </c:pt>
                <c:pt idx="12">
                  <c:v>0.17978383671919787</c:v>
                </c:pt>
                <c:pt idx="13">
                  <c:v>0.19416675437751399</c:v>
                </c:pt>
                <c:pt idx="14">
                  <c:v>0.20970032230640473</c:v>
                </c:pt>
                <c:pt idx="15">
                  <c:v>0.22647659387616853</c:v>
                </c:pt>
                <c:pt idx="16">
                  <c:v>0.24459498683462175</c:v>
                </c:pt>
                <c:pt idx="17">
                  <c:v>0.26416287246593112</c:v>
                </c:pt>
                <c:pt idx="18">
                  <c:v>0.28529621188284432</c:v>
                </c:pt>
                <c:pt idx="19">
                  <c:v>0.30812024322304477</c:v>
                </c:pt>
                <c:pt idx="20">
                  <c:v>0.33277022382201887</c:v>
                </c:pt>
                <c:pt idx="21">
                  <c:v>0.35939223176062468</c:v>
                </c:pt>
                <c:pt idx="22">
                  <c:v>0.38814403153740362</c:v>
                </c:pt>
                <c:pt idx="23">
                  <c:v>0.41919600899569298</c:v>
                </c:pt>
                <c:pt idx="24">
                  <c:v>0.45273218104600227</c:v>
                </c:pt>
                <c:pt idx="25">
                  <c:v>0.48895128616736472</c:v>
                </c:pt>
                <c:pt idx="26">
                  <c:v>0.52806796215007279</c:v>
                </c:pt>
                <c:pt idx="27">
                  <c:v>0.57031401805921456</c:v>
                </c:pt>
                <c:pt idx="28">
                  <c:v>0.61593980795678394</c:v>
                </c:pt>
                <c:pt idx="29">
                  <c:v>0.66521571452316874</c:v>
                </c:pt>
                <c:pt idx="30">
                  <c:v>0.71843375137009813</c:v>
                </c:pt>
                <c:pt idx="31">
                  <c:v>0.77590929354050187</c:v>
                </c:pt>
                <c:pt idx="32">
                  <c:v>0.83798294645038829</c:v>
                </c:pt>
                <c:pt idx="33">
                  <c:v>0.90502256434826345</c:v>
                </c:pt>
                <c:pt idx="34">
                  <c:v>0.97742543025366724</c:v>
                </c:pt>
                <c:pt idx="35">
                  <c:v>1.0556206102933496</c:v>
                </c:pt>
                <c:pt idx="36">
                  <c:v>1.140071496387101</c:v>
                </c:pt>
                <c:pt idx="37">
                  <c:v>1.2312785523514254</c:v>
                </c:pt>
                <c:pt idx="38">
                  <c:v>1.3297822796947303</c:v>
                </c:pt>
                <c:pt idx="39">
                  <c:v>1.4361664206796068</c:v>
                </c:pt>
                <c:pt idx="40">
                  <c:v>1.5510614176338431</c:v>
                </c:pt>
                <c:pt idx="41">
                  <c:v>1.6751481490103808</c:v>
                </c:pt>
                <c:pt idx="42">
                  <c:v>1.8091619643364401</c:v>
                </c:pt>
                <c:pt idx="43">
                  <c:v>1.9538970419633026</c:v>
                </c:pt>
                <c:pt idx="44">
                  <c:v>2.1102110954411955</c:v>
                </c:pt>
                <c:pt idx="45">
                  <c:v>2.2790304564096706</c:v>
                </c:pt>
                <c:pt idx="46">
                  <c:v>2.4613555641251765</c:v>
                </c:pt>
                <c:pt idx="47">
                  <c:v>2.6582668941572716</c:v>
                </c:pt>
                <c:pt idx="48">
                  <c:v>2.8709313613874832</c:v>
                </c:pt>
                <c:pt idx="49">
                  <c:v>3.1006092352555736</c:v>
                </c:pt>
                <c:pt idx="50">
                  <c:v>3.3486616082336238</c:v>
                </c:pt>
                <c:pt idx="51">
                  <c:v>3.6165584617867848</c:v>
                </c:pt>
                <c:pt idx="52">
                  <c:v>3.905887377620358</c:v>
                </c:pt>
                <c:pt idx="53">
                  <c:v>4.2183629458368319</c:v>
                </c:pt>
                <c:pt idx="54">
                  <c:v>4.5558369257565428</c:v>
                </c:pt>
                <c:pt idx="55">
                  <c:v>4.9203092196158407</c:v>
                </c:pt>
                <c:pt idx="56">
                  <c:v>5.3139397241740483</c:v>
                </c:pt>
                <c:pt idx="57">
                  <c:v>5.7390611304627779</c:v>
                </c:pt>
                <c:pt idx="58">
                  <c:v>6.1981927475303005</c:v>
                </c:pt>
                <c:pt idx="59">
                  <c:v>6.6940554321015444</c:v>
                </c:pt>
                <c:pt idx="60">
                  <c:v>7.2295877126285131</c:v>
                </c:pt>
                <c:pt idx="61">
                  <c:v>7.8079632032835349</c:v>
                </c:pt>
                <c:pt idx="62">
                  <c:v>8.4326094110924803</c:v>
                </c:pt>
                <c:pt idx="63">
                  <c:v>9.1072280476605592</c:v>
                </c:pt>
                <c:pt idx="64">
                  <c:v>9.8358169658601327</c:v>
                </c:pt>
                <c:pt idx="65">
                  <c:v>10.622693851479109</c:v>
                </c:pt>
                <c:pt idx="66">
                  <c:v>11.472521810229141</c:v>
                </c:pt>
                <c:pt idx="67">
                  <c:v>12.390337001744294</c:v>
                </c:pt>
                <c:pt idx="68">
                  <c:v>13.381578484332179</c:v>
                </c:pt>
                <c:pt idx="69">
                  <c:v>14.452120447339968</c:v>
                </c:pt>
                <c:pt idx="70">
                  <c:v>15.608307022147663</c:v>
                </c:pt>
                <c:pt idx="71">
                  <c:v>16.856989878081485</c:v>
                </c:pt>
                <c:pt idx="72">
                  <c:v>18.205568826044392</c:v>
                </c:pt>
                <c:pt idx="73">
                  <c:v>19.662035670484823</c:v>
                </c:pt>
                <c:pt idx="74">
                  <c:v>21.235021569574027</c:v>
                </c:pt>
                <c:pt idx="75">
                  <c:v>22.933848184253435</c:v>
                </c:pt>
                <c:pt idx="76">
                  <c:v>24.768582919265423</c:v>
                </c:pt>
                <c:pt idx="77">
                  <c:v>26.750098583531638</c:v>
                </c:pt>
                <c:pt idx="78">
                  <c:v>28.890137823431143</c:v>
                </c:pt>
                <c:pt idx="79">
                  <c:v>31.201382710816752</c:v>
                </c:pt>
                <c:pt idx="80">
                  <c:v>33.697529898153746</c:v>
                </c:pt>
                <c:pt idx="81">
                  <c:v>36.393371786158333</c:v>
                </c:pt>
                <c:pt idx="82">
                  <c:v>39.304884184941706</c:v>
                </c:pt>
                <c:pt idx="83">
                  <c:v>42.449320988149069</c:v>
                </c:pt>
                <c:pt idx="84">
                  <c:v>45.84531642113997</c:v>
                </c:pt>
                <c:pt idx="85">
                  <c:v>49.51299546914354</c:v>
                </c:pt>
                <c:pt idx="86">
                  <c:v>53.474093139795386</c:v>
                </c:pt>
                <c:pt idx="87">
                  <c:v>57.75208326681701</c:v>
                </c:pt>
                <c:pt idx="88">
                  <c:v>62.372317618140926</c:v>
                </c:pt>
                <c:pt idx="89">
                  <c:v>67.362176132848305</c:v>
                </c:pt>
                <c:pt idx="90">
                  <c:v>72.751229177238514</c:v>
                </c:pt>
                <c:pt idx="91">
                  <c:v>78.571412781573386</c:v>
                </c:pt>
                <c:pt idx="92">
                  <c:v>84.857217895967537</c:v>
                </c:pt>
                <c:pt idx="93">
                  <c:v>91.645894786970558</c:v>
                </c:pt>
                <c:pt idx="94">
                  <c:v>98.977673786116412</c:v>
                </c:pt>
                <c:pt idx="95">
                  <c:v>106.89600369861492</c:v>
                </c:pt>
                <c:pt idx="96">
                  <c:v>115.4478092850181</c:v>
                </c:pt>
                <c:pt idx="97">
                  <c:v>124.6837693417214</c:v>
                </c:pt>
                <c:pt idx="98">
                  <c:v>134.65861702823182</c:v>
                </c:pt>
                <c:pt idx="99">
                  <c:v>145.43146422096805</c:v>
                </c:pt>
                <c:pt idx="100">
                  <c:v>157.06615181574657</c:v>
                </c:pt>
              </c:numCache>
            </c:numRef>
          </c:yVal>
          <c:smooth val="0"/>
          <c:extLst xmlns:c16r2="http://schemas.microsoft.com/office/drawing/2015/06/chart">
            <c:ext xmlns:c16="http://schemas.microsoft.com/office/drawing/2014/chart" uri="{C3380CC4-5D6E-409C-BE32-E72D297353CC}">
              <c16:uniqueId val="{00000003-EC48-46C9-B3C3-8FF73AA12DAB}"/>
            </c:ext>
          </c:extLst>
        </c:ser>
        <c:ser>
          <c:idx val="4"/>
          <c:order val="4"/>
          <c:tx>
            <c:v>Transition frequencies</c:v>
          </c:tx>
          <c:spPr>
            <a:ln w="19050" cap="rnd">
              <a:solidFill>
                <a:srgbClr val="FFCC00"/>
              </a:solidFill>
              <a:round/>
            </a:ln>
            <a:effectLst/>
          </c:spPr>
          <c:marker>
            <c:symbol val="none"/>
          </c:marker>
          <c:xVal>
            <c:numRef>
              <c:f>'Enter data'!$AP$9:$AP$18</c:f>
              <c:numCache>
                <c:formatCode>General</c:formatCode>
                <c:ptCount val="10"/>
                <c:pt idx="0">
                  <c:v>0.05</c:v>
                </c:pt>
                <c:pt idx="1">
                  <c:v>0.05</c:v>
                </c:pt>
                <c:pt idx="2">
                  <c:v>0.34243305038443034</c:v>
                </c:pt>
                <c:pt idx="3">
                  <c:v>0.34243305038443034</c:v>
                </c:pt>
                <c:pt idx="4">
                  <c:v>2.3452078799117158</c:v>
                </c:pt>
                <c:pt idx="5">
                  <c:v>2.3452078799117158</c:v>
                </c:pt>
                <c:pt idx="6">
                  <c:v>16.061533762075424</c:v>
                </c:pt>
                <c:pt idx="7">
                  <c:v>16.061533762075424</c:v>
                </c:pt>
                <c:pt idx="8">
                  <c:v>110</c:v>
                </c:pt>
                <c:pt idx="9">
                  <c:v>110</c:v>
                </c:pt>
              </c:numCache>
            </c:numRef>
          </c:xVal>
          <c:yVal>
            <c:numRef>
              <c:f>'Enter data'!$AQ$9:$AQ$18</c:f>
              <c:numCache>
                <c:formatCode>General</c:formatCode>
                <c:ptCount val="10"/>
                <c:pt idx="0">
                  <c:v>-20</c:v>
                </c:pt>
                <c:pt idx="1">
                  <c:v>200</c:v>
                </c:pt>
                <c:pt idx="2">
                  <c:v>200</c:v>
                </c:pt>
                <c:pt idx="3">
                  <c:v>-20</c:v>
                </c:pt>
                <c:pt idx="4">
                  <c:v>-20</c:v>
                </c:pt>
                <c:pt idx="5">
                  <c:v>200</c:v>
                </c:pt>
                <c:pt idx="6">
                  <c:v>200</c:v>
                </c:pt>
                <c:pt idx="7">
                  <c:v>-20</c:v>
                </c:pt>
                <c:pt idx="8">
                  <c:v>-20</c:v>
                </c:pt>
                <c:pt idx="9">
                  <c:v>200</c:v>
                </c:pt>
              </c:numCache>
            </c:numRef>
          </c:yVal>
          <c:smooth val="0"/>
          <c:extLst xmlns:c16r2="http://schemas.microsoft.com/office/drawing/2015/06/chart">
            <c:ext xmlns:c16="http://schemas.microsoft.com/office/drawing/2014/chart" uri="{C3380CC4-5D6E-409C-BE32-E72D297353CC}">
              <c16:uniqueId val="{00000004-EC48-46C9-B3C3-8FF73AA12DAB}"/>
            </c:ext>
          </c:extLst>
        </c:ser>
        <c:dLbls>
          <c:showLegendKey val="0"/>
          <c:showVal val="0"/>
          <c:showCatName val="0"/>
          <c:showSerName val="0"/>
          <c:showPercent val="0"/>
          <c:showBubbleSize val="0"/>
        </c:dLbls>
        <c:axId val="405861448"/>
        <c:axId val="405861840"/>
      </c:scatterChart>
      <c:valAx>
        <c:axId val="405861448"/>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Frequency (GHz)</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in"/>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5861840"/>
        <c:crosses val="autoZero"/>
        <c:crossBetween val="midCat"/>
      </c:valAx>
      <c:valAx>
        <c:axId val="405861840"/>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S21 phase angle (degrees)</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58614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zoomScale="83"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78"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78"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495300</xdr:colOff>
      <xdr:row>3</xdr:row>
      <xdr:rowOff>144780</xdr:rowOff>
    </xdr:from>
    <xdr:to>
      <xdr:col>10</xdr:col>
      <xdr:colOff>541020</xdr:colOff>
      <xdr:row>25</xdr:row>
      <xdr:rowOff>83820</xdr:rowOff>
    </xdr:to>
    <xdr:sp macro="" textlink="">
      <xdr:nvSpPr>
        <xdr:cNvPr id="2" name="TextBox 1">
          <a:extLst>
            <a:ext uri="{FF2B5EF4-FFF2-40B4-BE49-F238E27FC236}">
              <a16:creationId xmlns:a16="http://schemas.microsoft.com/office/drawing/2014/main" xmlns="" id="{DC259236-BCA0-440F-A4E1-784A8DB62FEB}"/>
            </a:ext>
          </a:extLst>
        </xdr:cNvPr>
        <xdr:cNvSpPr txBox="1"/>
      </xdr:nvSpPr>
      <xdr:spPr>
        <a:xfrm>
          <a:off x="1714500" y="693420"/>
          <a:ext cx="4922520" cy="396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MW101 TRL Calculator</a:t>
          </a:r>
        </a:p>
        <a:p>
          <a:r>
            <a:rPr lang="en-US" sz="1100"/>
            <a:t>3</a:t>
          </a:r>
          <a:r>
            <a:rPr lang="en-US" sz="1100" baseline="0"/>
            <a:t> May 2018</a:t>
          </a:r>
        </a:p>
        <a:p>
          <a:endParaRPr lang="en-US" sz="1100" baseline="0"/>
        </a:p>
        <a:p>
          <a:r>
            <a:rPr lang="en-US" sz="1100" baseline="0"/>
            <a:t>This spreadsheet calculates line lengths for TRL calibrations based on frequency range and Keff for your media (FL=lower frequency, FH=upper frequency). Data are entered in yellow boxes only.</a:t>
          </a:r>
        </a:p>
        <a:p>
          <a:endParaRPr lang="en-US" sz="1100" baseline="0"/>
        </a:p>
        <a:p>
          <a:r>
            <a:rPr lang="en-US" sz="1100" baseline="0"/>
            <a:t>It solves for one, two, three and four lines within the band, using the best possible transition frequencies to equally spread phase angles and minimize how close you are from 0 degrees and 180 degrees in all cases.  We recommend you select the simplest solution (least number of lines) that keeps the phase between 20 and 160 degrees. The spreadsheet recommends which solution to use based on the ratio of FH/FL (look for the green box).</a:t>
          </a:r>
        </a:p>
        <a:p>
          <a:endParaRPr lang="en-US" sz="1100" baseline="0"/>
        </a:p>
        <a:p>
          <a:r>
            <a:rPr lang="en-US" sz="1100" baseline="0"/>
            <a:t>It also calculates phase delay for each line.</a:t>
          </a:r>
        </a:p>
        <a:p>
          <a:endParaRPr lang="en-US" sz="1100" baseline="0"/>
        </a:p>
        <a:p>
          <a:r>
            <a:rPr lang="en-US" sz="1100" baseline="0"/>
            <a:t>The four solutons are plotted on log frequency axis, with transiition frequencies so you can visualize how close you get to 0 and 180 degrees. Frequency data for the plots are automatically calculated from FL and FH.</a:t>
          </a:r>
        </a:p>
        <a:p>
          <a:endParaRPr lang="en-US" sz="1100" baseline="0"/>
        </a:p>
        <a:p>
          <a:r>
            <a:rPr lang="en-US" sz="1100" baseline="0"/>
            <a:t>You can overwrite the solution to see how an existing cal kit performs, or to round off the lengths.  Only overright the blue boxes.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57422" cy="6261253"/>
    <xdr:graphicFrame macro="">
      <xdr:nvGraphicFramePr>
        <xdr:cNvPr id="2" name="Chart 1">
          <a:extLst>
            <a:ext uri="{FF2B5EF4-FFF2-40B4-BE49-F238E27FC236}">
              <a16:creationId xmlns:a16="http://schemas.microsoft.com/office/drawing/2014/main" xmlns=""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5308" cy="6281615"/>
    <xdr:graphicFrame macro="">
      <xdr:nvGraphicFramePr>
        <xdr:cNvPr id="2" name="Chart 1">
          <a:extLst>
            <a:ext uri="{FF2B5EF4-FFF2-40B4-BE49-F238E27FC236}">
              <a16:creationId xmlns:a16="http://schemas.microsoft.com/office/drawing/2014/main" xmlns="" id="{63057413-B66D-46F6-AD36-06C089DD27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5308" cy="6281615"/>
    <xdr:graphicFrame macro="">
      <xdr:nvGraphicFramePr>
        <xdr:cNvPr id="2" name="Chart 1">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a:extLst>
            <a:ext uri="{FF2B5EF4-FFF2-40B4-BE49-F238E27FC236}">
              <a16:creationId xmlns:a16="http://schemas.microsoft.com/office/drawing/2014/main" xmlns="" id="{533C5080-EF2C-48BA-9809-89D324D6BF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P20" sqref="P20"/>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Q118"/>
  <sheetViews>
    <sheetView workbookViewId="0"/>
  </sheetViews>
  <sheetFormatPr defaultRowHeight="15" x14ac:dyDescent="0.25"/>
  <cols>
    <col min="1" max="1" width="22.7109375" customWidth="1"/>
    <col min="9" max="9" width="11.28515625" customWidth="1"/>
    <col min="16" max="16" width="12" bestFit="1" customWidth="1"/>
    <col min="46" max="46" width="21.85546875" customWidth="1"/>
  </cols>
  <sheetData>
    <row r="4" spans="3:43" x14ac:dyDescent="0.25">
      <c r="W4" t="s">
        <v>43</v>
      </c>
      <c r="AA4" t="s">
        <v>45</v>
      </c>
      <c r="AF4" t="s">
        <v>42</v>
      </c>
      <c r="AL4" t="s">
        <v>46</v>
      </c>
    </row>
    <row r="5" spans="3:43" x14ac:dyDescent="0.25">
      <c r="W5" t="s">
        <v>9</v>
      </c>
      <c r="AA5" t="s">
        <v>9</v>
      </c>
      <c r="AF5" t="s">
        <v>9</v>
      </c>
      <c r="AG5" t="s">
        <v>10</v>
      </c>
      <c r="AH5" t="s">
        <v>11</v>
      </c>
      <c r="AL5" t="s">
        <v>9</v>
      </c>
      <c r="AM5" t="s">
        <v>10</v>
      </c>
      <c r="AN5" t="s">
        <v>11</v>
      </c>
      <c r="AO5" t="s">
        <v>47</v>
      </c>
    </row>
    <row r="6" spans="3:43" x14ac:dyDescent="0.25">
      <c r="C6" t="s">
        <v>44</v>
      </c>
      <c r="W6">
        <f>C20</f>
        <v>0.47454154281426031</v>
      </c>
      <c r="X6" t="s">
        <v>3</v>
      </c>
      <c r="AA6">
        <f>C28</f>
        <v>21.803241891736867</v>
      </c>
      <c r="AB6">
        <f>E28</f>
        <v>0.46484667901929549</v>
      </c>
      <c r="AC6" t="s">
        <v>3</v>
      </c>
      <c r="AF6">
        <f>C36</f>
        <v>74.57320534708451</v>
      </c>
      <c r="AG6">
        <f>E36</f>
        <v>5.7337917704763788</v>
      </c>
      <c r="AH6">
        <f>G36</f>
        <v>0.44086033199413749</v>
      </c>
      <c r="AI6" t="s">
        <v>3</v>
      </c>
      <c r="AL6">
        <f>C44</f>
        <v>133.07568446528913</v>
      </c>
      <c r="AM6">
        <f>E44</f>
        <v>19.430905445004878</v>
      </c>
      <c r="AN6">
        <f>G44</f>
        <v>2.8371831257512818</v>
      </c>
      <c r="AO6">
        <f>I44</f>
        <v>0.41426829603131726</v>
      </c>
      <c r="AP6" t="s">
        <v>3</v>
      </c>
    </row>
    <row r="7" spans="3:43" x14ac:dyDescent="0.25">
      <c r="C7" t="s">
        <v>18</v>
      </c>
      <c r="S7" t="s">
        <v>41</v>
      </c>
      <c r="T7" t="s">
        <v>7</v>
      </c>
      <c r="U7" t="s">
        <v>30</v>
      </c>
      <c r="X7" t="s">
        <v>31</v>
      </c>
      <c r="AC7" t="s">
        <v>31</v>
      </c>
      <c r="AI7" t="s">
        <v>31</v>
      </c>
      <c r="AP7" t="s">
        <v>31</v>
      </c>
    </row>
    <row r="8" spans="3:43" x14ac:dyDescent="0.25">
      <c r="T8" t="s">
        <v>4</v>
      </c>
      <c r="U8" t="s">
        <v>3</v>
      </c>
      <c r="W8" t="s">
        <v>12</v>
      </c>
      <c r="X8" t="s">
        <v>4</v>
      </c>
      <c r="Y8" t="s">
        <v>5</v>
      </c>
      <c r="AA8" t="s">
        <v>12</v>
      </c>
      <c r="AC8" t="s">
        <v>4</v>
      </c>
      <c r="AD8" t="s">
        <v>5</v>
      </c>
      <c r="AF8" t="s">
        <v>12</v>
      </c>
      <c r="AG8" t="s">
        <v>12</v>
      </c>
      <c r="AH8" t="s">
        <v>12</v>
      </c>
      <c r="AI8" t="s">
        <v>4</v>
      </c>
      <c r="AJ8" t="s">
        <v>5</v>
      </c>
      <c r="AL8" t="s">
        <v>12</v>
      </c>
      <c r="AM8" t="s">
        <v>12</v>
      </c>
      <c r="AN8" t="s">
        <v>12</v>
      </c>
      <c r="AO8" t="s">
        <v>12</v>
      </c>
      <c r="AP8" t="s">
        <v>4</v>
      </c>
      <c r="AQ8" t="s">
        <v>5</v>
      </c>
    </row>
    <row r="9" spans="3:43" x14ac:dyDescent="0.25">
      <c r="S9">
        <v>0</v>
      </c>
      <c r="T9">
        <f>C12</f>
        <v>0.05</v>
      </c>
      <c r="U9">
        <f t="shared" ref="U9:U40" si="0">300/(T9*SQRT($D$10))</f>
        <v>2088.9318714683741</v>
      </c>
      <c r="W9" s="2">
        <f>(W$6/$U9)*360</f>
        <v>8.1781008632439797E-2</v>
      </c>
      <c r="X9">
        <f>C12</f>
        <v>0.05</v>
      </c>
      <c r="Y9">
        <v>-20</v>
      </c>
      <c r="AA9" s="2">
        <f>(AA$6/$U9)*360</f>
        <v>3.7575026683411425</v>
      </c>
      <c r="AB9" s="2">
        <f>(AB$6/$U9)*360</f>
        <v>8.0110226059844927E-2</v>
      </c>
      <c r="AC9">
        <f>C12</f>
        <v>0.05</v>
      </c>
      <c r="AD9">
        <v>-20</v>
      </c>
      <c r="AF9">
        <f t="shared" ref="AF9:AH28" si="1">(AF$6/$U9)*360</f>
        <v>12.85171349608415</v>
      </c>
      <c r="AG9">
        <f t="shared" si="1"/>
        <v>0.9881437808311726</v>
      </c>
      <c r="AH9">
        <f t="shared" si="1"/>
        <v>7.5976493865416286E-2</v>
      </c>
      <c r="AI9">
        <f>C12</f>
        <v>0.05</v>
      </c>
      <c r="AJ9">
        <v>-20</v>
      </c>
      <c r="AL9">
        <f t="shared" ref="AL9:AO28" si="2">(AL$6/$U9)*360</f>
        <v>22.933848184253428</v>
      </c>
      <c r="AM9">
        <f t="shared" si="2"/>
        <v>3.3486616082336229</v>
      </c>
      <c r="AN9">
        <f t="shared" si="2"/>
        <v>0.48895128616736461</v>
      </c>
      <c r="AO9">
        <f t="shared" si="2"/>
        <v>7.1393705370793897E-2</v>
      </c>
      <c r="AP9">
        <f>C12</f>
        <v>0.05</v>
      </c>
      <c r="AQ9">
        <v>-20</v>
      </c>
    </row>
    <row r="10" spans="3:43" x14ac:dyDescent="0.25">
      <c r="C10" t="s">
        <v>8</v>
      </c>
      <c r="D10" s="1">
        <v>8.25</v>
      </c>
      <c r="N10">
        <v>1200</v>
      </c>
      <c r="O10">
        <f>S10/100</f>
        <v>0.01</v>
      </c>
      <c r="P10">
        <f>N10^O10</f>
        <v>1.0734746979257961</v>
      </c>
      <c r="S10">
        <f>S9+1</f>
        <v>1</v>
      </c>
      <c r="T10">
        <f>T$9*($D$12/$C$12)^(S10/100)</f>
        <v>5.4000058603927925E-2</v>
      </c>
      <c r="U10">
        <f t="shared" si="0"/>
        <v>1934.1940781860806</v>
      </c>
      <c r="W10" s="2">
        <f>(W$6/$U10)*360</f>
        <v>8.8323585176801694E-2</v>
      </c>
      <c r="X10">
        <f>C12</f>
        <v>0.05</v>
      </c>
      <c r="Y10">
        <v>200</v>
      </c>
      <c r="AA10" s="2">
        <f>(AA$6/$U10)*360</f>
        <v>4.0581072858967451</v>
      </c>
      <c r="AB10" s="2">
        <f t="shared" ref="AB10:AB73" si="3">(AB$6/$U10)*360</f>
        <v>8.6519138040110799E-2</v>
      </c>
      <c r="AC10">
        <f>C12</f>
        <v>0.05</v>
      </c>
      <c r="AD10">
        <v>200</v>
      </c>
      <c r="AF10">
        <f t="shared" si="1"/>
        <v>13.879865638988711</v>
      </c>
      <c r="AG10">
        <f t="shared" si="1"/>
        <v>1.0671964414798047</v>
      </c>
      <c r="AH10">
        <f t="shared" si="1"/>
        <v>8.2054702425069001E-2</v>
      </c>
      <c r="AI10">
        <f>C12</f>
        <v>0.05</v>
      </c>
      <c r="AJ10">
        <v>200</v>
      </c>
      <c r="AL10">
        <f t="shared" si="2"/>
        <v>24.768582919265423</v>
      </c>
      <c r="AM10">
        <f t="shared" si="2"/>
        <v>3.616558461786783</v>
      </c>
      <c r="AN10">
        <f t="shared" si="2"/>
        <v>0.52806796215007246</v>
      </c>
      <c r="AO10">
        <f t="shared" si="2"/>
        <v>7.7105285479488694E-2</v>
      </c>
      <c r="AP10">
        <f>C12</f>
        <v>0.05</v>
      </c>
      <c r="AQ10">
        <v>200</v>
      </c>
    </row>
    <row r="11" spans="3:43" x14ac:dyDescent="0.25">
      <c r="C11" t="s">
        <v>13</v>
      </c>
      <c r="D11" t="s">
        <v>15</v>
      </c>
      <c r="F11" t="s">
        <v>48</v>
      </c>
      <c r="H11" s="4" t="s">
        <v>49</v>
      </c>
      <c r="I11" s="4"/>
      <c r="S11">
        <f t="shared" ref="S11:S14" si="4">S10+1</f>
        <v>2</v>
      </c>
      <c r="T11">
        <f t="shared" ref="T11:T74" si="5">T$9*($D$12/$C$12)^(S11/100)</f>
        <v>5.8320126584553024E-2</v>
      </c>
      <c r="U11">
        <f t="shared" si="0"/>
        <v>1790.9184991563955</v>
      </c>
      <c r="W11" s="2">
        <f t="shared" ref="W11:W74" si="6">(W$6/$U11)*360</f>
        <v>9.538957551312624E-2</v>
      </c>
      <c r="X11">
        <f>D12</f>
        <v>110</v>
      </c>
      <c r="Y11">
        <v>200</v>
      </c>
      <c r="AA11" s="2">
        <f t="shared" ref="AA11:AB74" si="7">(AA$6/$U11)*360</f>
        <v>4.3827606251890234</v>
      </c>
      <c r="AB11" s="2">
        <f t="shared" si="3"/>
        <v>9.344077049054629E-2</v>
      </c>
      <c r="AC11">
        <f>D27</f>
        <v>2.3452078799117149</v>
      </c>
      <c r="AD11">
        <v>200</v>
      </c>
      <c r="AF11" s="2">
        <f t="shared" si="1"/>
        <v>14.990271158400722</v>
      </c>
      <c r="AG11" s="2">
        <f t="shared" si="1"/>
        <v>1.1525734076362562</v>
      </c>
      <c r="AH11" s="2">
        <f t="shared" si="1"/>
        <v>8.8619174793631905E-2</v>
      </c>
      <c r="AI11">
        <f>D35</f>
        <v>0.65029572342569375</v>
      </c>
      <c r="AJ11">
        <v>200</v>
      </c>
      <c r="AL11" s="2">
        <f t="shared" si="2"/>
        <v>26.750098583531628</v>
      </c>
      <c r="AM11" s="2">
        <f t="shared" si="2"/>
        <v>3.9058873776203553</v>
      </c>
      <c r="AN11" s="2">
        <f t="shared" si="2"/>
        <v>0.57031401805921422</v>
      </c>
      <c r="AO11" s="2">
        <f t="shared" si="2"/>
        <v>8.3273798691299666E-2</v>
      </c>
      <c r="AP11">
        <f>D43</f>
        <v>0.34243305038443034</v>
      </c>
      <c r="AQ11">
        <v>200</v>
      </c>
    </row>
    <row r="12" spans="3:43" x14ac:dyDescent="0.25">
      <c r="C12" s="1">
        <v>0.05</v>
      </c>
      <c r="D12" s="1">
        <v>110</v>
      </c>
      <c r="E12" t="s">
        <v>4</v>
      </c>
      <c r="F12">
        <f>D12/C12</f>
        <v>2200</v>
      </c>
      <c r="H12" s="5" t="str">
        <f>IF(F12&lt;=8,"One line", IF(F12&lt;=64,"Two lines", IF(F12&lt;=512, "Three lines", IF(F12&lt;=4096, "Four lines", "Find a new career"))))</f>
        <v>Four lines</v>
      </c>
      <c r="I12" s="6"/>
      <c r="S12">
        <f t="shared" si="4"/>
        <v>3</v>
      </c>
      <c r="T12">
        <f t="shared" si="5"/>
        <v>6.2985805067087161E-2</v>
      </c>
      <c r="U12">
        <f t="shared" si="0"/>
        <v>1658.2560699537144</v>
      </c>
      <c r="W12" s="2">
        <f t="shared" si="6"/>
        <v>0.10302085335825249</v>
      </c>
      <c r="X12">
        <f>D12</f>
        <v>110</v>
      </c>
      <c r="Y12">
        <v>-20</v>
      </c>
      <c r="AA12" s="2">
        <f t="shared" si="7"/>
        <v>4.7333866121439012</v>
      </c>
      <c r="AB12" s="2">
        <f t="shared" si="3"/>
        <v>0.10091614164971356</v>
      </c>
      <c r="AC12">
        <f>D27</f>
        <v>2.3452078799117149</v>
      </c>
      <c r="AD12">
        <v>-20</v>
      </c>
      <c r="AF12" s="2">
        <f t="shared" si="1"/>
        <v>16.18951042084819</v>
      </c>
      <c r="AG12" s="2">
        <f t="shared" si="1"/>
        <v>1.2447806311537348</v>
      </c>
      <c r="AH12" s="2">
        <f t="shared" si="1"/>
        <v>9.5708812645757077E-2</v>
      </c>
      <c r="AI12">
        <f>D35</f>
        <v>0.65029572342569375</v>
      </c>
      <c r="AJ12">
        <v>-20</v>
      </c>
      <c r="AL12" s="2">
        <f t="shared" si="2"/>
        <v>28.890137823431143</v>
      </c>
      <c r="AM12" s="2">
        <f t="shared" si="2"/>
        <v>4.2183629458368301</v>
      </c>
      <c r="AN12" s="2">
        <f t="shared" si="2"/>
        <v>0.6159398079567836</v>
      </c>
      <c r="AO12" s="2">
        <f t="shared" si="2"/>
        <v>8.9935800190037565E-2</v>
      </c>
      <c r="AP12">
        <f>D43</f>
        <v>0.34243305038443034</v>
      </c>
      <c r="AQ12">
        <v>-20</v>
      </c>
    </row>
    <row r="13" spans="3:43" x14ac:dyDescent="0.25">
      <c r="S13">
        <f t="shared" si="4"/>
        <v>4</v>
      </c>
      <c r="T13">
        <f t="shared" si="5"/>
        <v>6.8024743296765763E-2</v>
      </c>
      <c r="U13">
        <f t="shared" si="0"/>
        <v>1535.4206206667836</v>
      </c>
      <c r="W13" s="2">
        <f t="shared" si="6"/>
        <v>0.11126264237544602</v>
      </c>
      <c r="AA13" s="2">
        <f t="shared" si="7"/>
        <v>5.1120630890163712</v>
      </c>
      <c r="AB13" s="2">
        <f t="shared" si="3"/>
        <v>0.10898955126333651</v>
      </c>
      <c r="AC13">
        <f>D12</f>
        <v>110</v>
      </c>
      <c r="AD13">
        <v>-20</v>
      </c>
      <c r="AF13" s="2">
        <f t="shared" si="1"/>
        <v>17.484690229894085</v>
      </c>
      <c r="AG13" s="2">
        <f t="shared" si="1"/>
        <v>1.3443645406267217</v>
      </c>
      <c r="AH13" s="2">
        <f t="shared" si="1"/>
        <v>0.10336562983566483</v>
      </c>
      <c r="AI13">
        <f>F35</f>
        <v>8.4576905581149244</v>
      </c>
      <c r="AJ13">
        <v>-20</v>
      </c>
      <c r="AL13" s="2">
        <f t="shared" si="2"/>
        <v>31.201382710816734</v>
      </c>
      <c r="AM13" s="2">
        <f t="shared" si="2"/>
        <v>4.5558369257565383</v>
      </c>
      <c r="AN13" s="2">
        <f t="shared" si="2"/>
        <v>0.66521571452316863</v>
      </c>
      <c r="AO13" s="2">
        <f t="shared" si="2"/>
        <v>9.7130769617063642E-2</v>
      </c>
      <c r="AP13">
        <f>F43</f>
        <v>2.3452078799117158</v>
      </c>
      <c r="AQ13">
        <v>-20</v>
      </c>
    </row>
    <row r="14" spans="3:43" x14ac:dyDescent="0.25">
      <c r="S14">
        <f t="shared" si="4"/>
        <v>5</v>
      </c>
      <c r="T14">
        <f t="shared" si="5"/>
        <v>7.3466802490850094E-2</v>
      </c>
      <c r="U14">
        <f t="shared" si="0"/>
        <v>1421.6842169825886</v>
      </c>
      <c r="W14" s="2">
        <f t="shared" si="6"/>
        <v>0.12016378417403921</v>
      </c>
      <c r="AA14" s="2">
        <f t="shared" si="7"/>
        <v>5.5210341278772184</v>
      </c>
      <c r="AB14" s="2">
        <f t="shared" si="3"/>
        <v>0.11770884310871958</v>
      </c>
      <c r="AC14">
        <f>D12</f>
        <v>110</v>
      </c>
      <c r="AD14">
        <v>200</v>
      </c>
      <c r="AF14" s="2">
        <f t="shared" si="1"/>
        <v>18.883485941716135</v>
      </c>
      <c r="AG14" s="2">
        <f t="shared" si="1"/>
        <v>1.4519152795777124</v>
      </c>
      <c r="AH14" s="2">
        <f t="shared" si="1"/>
        <v>0.11163500137515645</v>
      </c>
      <c r="AI14">
        <f>F35</f>
        <v>8.4576905581149244</v>
      </c>
      <c r="AJ14">
        <v>200</v>
      </c>
      <c r="AL14" s="2">
        <f t="shared" si="2"/>
        <v>33.697529898153753</v>
      </c>
      <c r="AM14" s="2">
        <f t="shared" si="2"/>
        <v>4.9203092196158389</v>
      </c>
      <c r="AN14" s="2">
        <f t="shared" si="2"/>
        <v>0.71843375137009802</v>
      </c>
      <c r="AO14" s="2">
        <f t="shared" si="2"/>
        <v>0.10490134503132117</v>
      </c>
      <c r="AP14">
        <f>F43</f>
        <v>2.3452078799117158</v>
      </c>
      <c r="AQ14">
        <v>200</v>
      </c>
    </row>
    <row r="15" spans="3:43" x14ac:dyDescent="0.25">
      <c r="S15">
        <f t="shared" ref="S15:S78" si="8">S14+1</f>
        <v>6</v>
      </c>
      <c r="T15">
        <f t="shared" si="5"/>
        <v>7.9344232798982062E-2</v>
      </c>
      <c r="U15">
        <f t="shared" si="0"/>
        <v>1316.3728463798152</v>
      </c>
      <c r="W15" s="2">
        <f t="shared" si="6"/>
        <v>0.12977702774935729</v>
      </c>
      <c r="AA15" s="2">
        <f t="shared" si="7"/>
        <v>5.9627233291931176</v>
      </c>
      <c r="AB15" s="2">
        <f t="shared" si="3"/>
        <v>0.1271256885214283</v>
      </c>
      <c r="AF15" s="2">
        <f t="shared" si="1"/>
        <v>20.394186949982405</v>
      </c>
      <c r="AG15" s="2">
        <f t="shared" si="1"/>
        <v>1.5680702037026972</v>
      </c>
      <c r="AH15" s="2">
        <f t="shared" si="1"/>
        <v>0.12056593233016046</v>
      </c>
      <c r="AI15">
        <f>D12</f>
        <v>110</v>
      </c>
      <c r="AJ15">
        <v>200</v>
      </c>
      <c r="AL15" s="2">
        <f t="shared" si="2"/>
        <v>36.393371786158319</v>
      </c>
      <c r="AM15" s="2">
        <f t="shared" si="2"/>
        <v>5.3139397241740438</v>
      </c>
      <c r="AN15" s="2">
        <f t="shared" si="2"/>
        <v>0.77590929354050153</v>
      </c>
      <c r="AO15" s="2">
        <f t="shared" si="2"/>
        <v>0.11329357558644415</v>
      </c>
      <c r="AP15">
        <f>H43</f>
        <v>16.061533762075424</v>
      </c>
      <c r="AQ15">
        <v>200</v>
      </c>
    </row>
    <row r="16" spans="3:43" x14ac:dyDescent="0.25">
      <c r="S16">
        <f t="shared" si="8"/>
        <v>7</v>
      </c>
      <c r="T16">
        <f t="shared" si="5"/>
        <v>8.5691864420574651E-2</v>
      </c>
      <c r="U16">
        <f t="shared" si="0"/>
        <v>1218.8624238678724</v>
      </c>
      <c r="W16" s="2">
        <f t="shared" si="6"/>
        <v>0.14015934207817751</v>
      </c>
      <c r="AA16" s="2">
        <f t="shared" si="7"/>
        <v>6.4397481843087334</v>
      </c>
      <c r="AB16" s="2">
        <f t="shared" si="3"/>
        <v>0.13729589260443634</v>
      </c>
      <c r="AF16" s="2">
        <f t="shared" si="1"/>
        <v>22.025745809570246</v>
      </c>
      <c r="AG16" s="2">
        <f t="shared" si="1"/>
        <v>1.6935176579003774</v>
      </c>
      <c r="AH16" s="2">
        <f t="shared" si="1"/>
        <v>0.13021134822931749</v>
      </c>
      <c r="AI16">
        <f>D12</f>
        <v>110</v>
      </c>
      <c r="AJ16">
        <v>-20</v>
      </c>
      <c r="AL16" s="2">
        <f t="shared" si="2"/>
        <v>39.304884184941734</v>
      </c>
      <c r="AM16" s="2">
        <f t="shared" si="2"/>
        <v>5.7390611304627805</v>
      </c>
      <c r="AN16" s="2">
        <f t="shared" si="2"/>
        <v>0.83798294645038807</v>
      </c>
      <c r="AO16" s="2">
        <f t="shared" si="2"/>
        <v>0.12235719442233045</v>
      </c>
      <c r="AP16">
        <f>H43</f>
        <v>16.061533762075424</v>
      </c>
      <c r="AQ16">
        <v>-20</v>
      </c>
    </row>
    <row r="17" spans="1:43" x14ac:dyDescent="0.25">
      <c r="S17">
        <f t="shared" si="8"/>
        <v>8</v>
      </c>
      <c r="T17">
        <f t="shared" si="5"/>
        <v>9.2547314011817552E-2</v>
      </c>
      <c r="U17">
        <f t="shared" si="0"/>
        <v>1128.5750936011143</v>
      </c>
      <c r="W17" s="2">
        <f t="shared" si="6"/>
        <v>0.15137225372219135</v>
      </c>
      <c r="AA17" s="2">
        <f t="shared" si="7"/>
        <v>6.9549355869442007</v>
      </c>
      <c r="AB17" s="2">
        <f t="shared" si="3"/>
        <v>0.14827972493436314</v>
      </c>
      <c r="AF17" s="2">
        <f t="shared" si="1"/>
        <v>23.787831290240266</v>
      </c>
      <c r="AG17" s="2">
        <f t="shared" si="1"/>
        <v>1.8290010554681431</v>
      </c>
      <c r="AH17" s="2">
        <f t="shared" si="1"/>
        <v>0.14062840870559221</v>
      </c>
      <c r="AL17" s="2">
        <f t="shared" si="2"/>
        <v>42.449320988149076</v>
      </c>
      <c r="AM17" s="2">
        <f t="shared" si="2"/>
        <v>6.1981927475302996</v>
      </c>
      <c r="AN17" s="2">
        <f t="shared" si="2"/>
        <v>0.905022564348263</v>
      </c>
      <c r="AO17" s="2">
        <f t="shared" si="2"/>
        <v>0.13214591338836096</v>
      </c>
      <c r="AP17">
        <f>D12</f>
        <v>110</v>
      </c>
      <c r="AQ17">
        <v>-20</v>
      </c>
    </row>
    <row r="18" spans="1:43" x14ac:dyDescent="0.25">
      <c r="A18" s="4" t="s">
        <v>14</v>
      </c>
      <c r="B18" t="s">
        <v>1</v>
      </c>
      <c r="C18" t="s">
        <v>0</v>
      </c>
      <c r="D18" t="s">
        <v>2</v>
      </c>
      <c r="S18">
        <f t="shared" si="8"/>
        <v>9</v>
      </c>
      <c r="T18">
        <f t="shared" si="5"/>
        <v>9.995120760548537E-2</v>
      </c>
      <c r="U18">
        <f t="shared" si="0"/>
        <v>1044.9758044512773</v>
      </c>
      <c r="W18" s="2">
        <f t="shared" si="6"/>
        <v>0.16348221144013961</v>
      </c>
      <c r="AA18" s="2">
        <f t="shared" si="7"/>
        <v>7.5113385856306154</v>
      </c>
      <c r="AB18" s="2">
        <f t="shared" si="3"/>
        <v>0.16014227672459849</v>
      </c>
      <c r="AF18" s="2">
        <f t="shared" si="1"/>
        <v>25.6908856746665</v>
      </c>
      <c r="AG18" s="2">
        <f t="shared" si="1"/>
        <v>1.9753232836385153</v>
      </c>
      <c r="AH18" s="2">
        <f t="shared" si="1"/>
        <v>0.1518788462295822</v>
      </c>
      <c r="AL18" s="2">
        <f t="shared" si="2"/>
        <v>45.845316421139962</v>
      </c>
      <c r="AM18" s="2">
        <f t="shared" si="2"/>
        <v>6.6940554321015462</v>
      </c>
      <c r="AN18" s="2">
        <f t="shared" si="2"/>
        <v>0.9774254302536669</v>
      </c>
      <c r="AO18" s="2">
        <f t="shared" si="2"/>
        <v>0.14271774134482154</v>
      </c>
      <c r="AP18">
        <f>D12</f>
        <v>110</v>
      </c>
      <c r="AQ18">
        <v>200</v>
      </c>
    </row>
    <row r="19" spans="1:43" x14ac:dyDescent="0.25">
      <c r="A19" t="s">
        <v>20</v>
      </c>
      <c r="B19">
        <f>C12</f>
        <v>0.05</v>
      </c>
      <c r="C19">
        <f>C12+(D12-C12)/2</f>
        <v>55.024999999999999</v>
      </c>
      <c r="D19">
        <f>D12</f>
        <v>110</v>
      </c>
      <c r="E19" t="s">
        <v>4</v>
      </c>
      <c r="S19">
        <f t="shared" si="8"/>
        <v>10</v>
      </c>
      <c r="T19">
        <f t="shared" si="5"/>
        <v>0.10794742136459153</v>
      </c>
      <c r="U19">
        <f t="shared" si="0"/>
        <v>967.56913924466244</v>
      </c>
      <c r="W19" s="2">
        <f t="shared" si="6"/>
        <v>0.1765609799693455</v>
      </c>
      <c r="AA19" s="2">
        <f t="shared" si="7"/>
        <v>8.1122544763599667</v>
      </c>
      <c r="AB19" s="2">
        <f t="shared" si="3"/>
        <v>0.17295384656189522</v>
      </c>
      <c r="AF19" s="2">
        <f t="shared" si="1"/>
        <v>27.74618664037607</v>
      </c>
      <c r="AG19" s="2">
        <f t="shared" si="1"/>
        <v>2.1333514615636635</v>
      </c>
      <c r="AH19" s="2">
        <f t="shared" si="1"/>
        <v>0.1640293319418879</v>
      </c>
      <c r="AL19" s="2">
        <f t="shared" si="2"/>
        <v>49.51299546914354</v>
      </c>
      <c r="AM19" s="2">
        <f t="shared" si="2"/>
        <v>7.2295877126285113</v>
      </c>
      <c r="AN19" s="2">
        <f t="shared" si="2"/>
        <v>1.0556206102933496</v>
      </c>
      <c r="AO19" s="2">
        <f t="shared" si="2"/>
        <v>0.15413532792881179</v>
      </c>
    </row>
    <row r="20" spans="1:43" x14ac:dyDescent="0.25">
      <c r="A20" t="s">
        <v>21</v>
      </c>
      <c r="C20" s="3">
        <f>300/C19/4/SQRT(D10)</f>
        <v>0.47454154281426031</v>
      </c>
      <c r="E20" t="s">
        <v>3</v>
      </c>
      <c r="S20">
        <f t="shared" si="8"/>
        <v>11</v>
      </c>
      <c r="T20">
        <f t="shared" si="5"/>
        <v>0.1165833415966169</v>
      </c>
      <c r="U20">
        <f t="shared" si="0"/>
        <v>895.89637887382025</v>
      </c>
      <c r="W20" s="2">
        <f t="shared" si="6"/>
        <v>0.19068606531023208</v>
      </c>
      <c r="AA20" s="2">
        <f t="shared" si="7"/>
        <v>8.7612443426682987</v>
      </c>
      <c r="AB20" s="2">
        <f t="shared" si="3"/>
        <v>0.18679035700234206</v>
      </c>
      <c r="AF20" s="2">
        <f t="shared" si="1"/>
        <v>29.965914092316602</v>
      </c>
      <c r="AG20" s="2">
        <f t="shared" si="1"/>
        <v>2.3040220789442629</v>
      </c>
      <c r="AH20" s="2">
        <f t="shared" si="1"/>
        <v>0.17715187075250191</v>
      </c>
      <c r="AL20" s="2">
        <f t="shared" si="2"/>
        <v>53.474093139795393</v>
      </c>
      <c r="AM20" s="2">
        <f t="shared" si="2"/>
        <v>7.8079632032835384</v>
      </c>
      <c r="AN20" s="2">
        <f t="shared" si="2"/>
        <v>1.140071496387101</v>
      </c>
      <c r="AO20" s="2">
        <f t="shared" si="2"/>
        <v>0.16646633482182976</v>
      </c>
    </row>
    <row r="21" spans="1:43" x14ac:dyDescent="0.25">
      <c r="A21" t="s">
        <v>34</v>
      </c>
      <c r="C21">
        <f>C20/(0.3/SQRT($D$10))</f>
        <v>4.5433893684688771</v>
      </c>
      <c r="E21" t="s">
        <v>32</v>
      </c>
      <c r="S21">
        <f t="shared" si="8"/>
        <v>12</v>
      </c>
      <c r="T21">
        <f t="shared" si="5"/>
        <v>0.1259101455691812</v>
      </c>
      <c r="U21">
        <f t="shared" si="0"/>
        <v>829.53278388539889</v>
      </c>
      <c r="W21" s="2">
        <f t="shared" si="6"/>
        <v>0.20594117403409917</v>
      </c>
      <c r="AA21" s="2">
        <f t="shared" si="7"/>
        <v>9.4621541589484011</v>
      </c>
      <c r="AB21" s="2">
        <f t="shared" si="3"/>
        <v>0.20173380449550174</v>
      </c>
      <c r="AF21" s="2">
        <f t="shared" si="1"/>
        <v>32.363222342107321</v>
      </c>
      <c r="AG21" s="2">
        <f t="shared" si="1"/>
        <v>2.4883465457546805</v>
      </c>
      <c r="AH21" s="2">
        <f t="shared" si="1"/>
        <v>0.19132422804861138</v>
      </c>
      <c r="AL21" s="2">
        <f t="shared" si="2"/>
        <v>57.752083266817017</v>
      </c>
      <c r="AM21" s="2">
        <f t="shared" si="2"/>
        <v>8.4326094110924767</v>
      </c>
      <c r="AN21" s="2">
        <f t="shared" si="2"/>
        <v>1.2312785523514249</v>
      </c>
      <c r="AO21" s="2">
        <f t="shared" si="2"/>
        <v>0.17978383671919787</v>
      </c>
    </row>
    <row r="22" spans="1:43" x14ac:dyDescent="0.25">
      <c r="A22" t="s">
        <v>22</v>
      </c>
      <c r="C22">
        <f>C20*360/(300/B19/SQRT($D$10))</f>
        <v>8.1781008632439797E-2</v>
      </c>
      <c r="E22" t="s">
        <v>6</v>
      </c>
      <c r="S22">
        <f t="shared" si="8"/>
        <v>13</v>
      </c>
      <c r="T22">
        <f t="shared" si="5"/>
        <v>0.13598310479129769</v>
      </c>
      <c r="U22">
        <f t="shared" si="0"/>
        <v>768.08507743458154</v>
      </c>
      <c r="W22" s="2">
        <f t="shared" si="6"/>
        <v>0.22241670933606161</v>
      </c>
      <c r="AA22" s="2">
        <f t="shared" si="7"/>
        <v>10.219137582052285</v>
      </c>
      <c r="AB22" s="2">
        <f t="shared" si="3"/>
        <v>0.21787274530300879</v>
      </c>
      <c r="AF22" s="2">
        <f t="shared" si="1"/>
        <v>34.952318061714919</v>
      </c>
      <c r="AG22" s="2">
        <f t="shared" si="1"/>
        <v>2.6874171859526892</v>
      </c>
      <c r="AH22" s="2">
        <f t="shared" si="1"/>
        <v>0.20663039053952581</v>
      </c>
      <c r="AL22" s="2">
        <f t="shared" si="2"/>
        <v>62.372317618140926</v>
      </c>
      <c r="AM22" s="2">
        <f t="shared" si="2"/>
        <v>9.1072280476605627</v>
      </c>
      <c r="AN22" s="2">
        <f t="shared" si="2"/>
        <v>1.3297822796947305</v>
      </c>
      <c r="AO22" s="2">
        <f t="shared" si="2"/>
        <v>0.19416675437751399</v>
      </c>
    </row>
    <row r="23" spans="1:43" x14ac:dyDescent="0.25">
      <c r="A23" t="s">
        <v>23</v>
      </c>
      <c r="C23">
        <f>C20*360/(300/D19/SQRT($D$10))</f>
        <v>179.91821899136755</v>
      </c>
      <c r="E23" t="s">
        <v>6</v>
      </c>
      <c r="S23">
        <f t="shared" si="8"/>
        <v>14</v>
      </c>
      <c r="T23">
        <f t="shared" si="5"/>
        <v>0.14686191255748296</v>
      </c>
      <c r="U23">
        <f t="shared" si="0"/>
        <v>711.18911468987881</v>
      </c>
      <c r="W23" s="2">
        <f t="shared" si="6"/>
        <v>0.24021030677280267</v>
      </c>
      <c r="AA23" s="2">
        <f t="shared" si="7"/>
        <v>11.036680566248515</v>
      </c>
      <c r="AB23" s="2">
        <f t="shared" si="3"/>
        <v>0.23530282029122279</v>
      </c>
      <c r="AF23" s="2">
        <f t="shared" si="1"/>
        <v>37.748544473514684</v>
      </c>
      <c r="AG23" s="2">
        <f t="shared" si="1"/>
        <v>2.9024137106929659</v>
      </c>
      <c r="AH23" s="2">
        <f t="shared" si="1"/>
        <v>0.22316106396973817</v>
      </c>
      <c r="AL23" s="2">
        <f t="shared" si="2"/>
        <v>67.362176132848333</v>
      </c>
      <c r="AM23" s="2">
        <f t="shared" si="2"/>
        <v>9.8358169658601309</v>
      </c>
      <c r="AN23" s="2">
        <f t="shared" si="2"/>
        <v>1.4361664206796065</v>
      </c>
      <c r="AO23" s="2">
        <f t="shared" si="2"/>
        <v>0.20970032230640473</v>
      </c>
    </row>
    <row r="24" spans="1:43" x14ac:dyDescent="0.25">
      <c r="S24">
        <f t="shared" si="8"/>
        <v>15</v>
      </c>
      <c r="T24">
        <f t="shared" si="5"/>
        <v>0.15861103769578033</v>
      </c>
      <c r="U24">
        <f t="shared" si="0"/>
        <v>658.50772487693894</v>
      </c>
      <c r="W24" s="2">
        <f t="shared" si="6"/>
        <v>0.25942741285997689</v>
      </c>
      <c r="AA24" s="2">
        <f t="shared" si="7"/>
        <v>11.919627947405043</v>
      </c>
      <c r="AB24" s="2">
        <f t="shared" si="3"/>
        <v>0.25412732170791097</v>
      </c>
      <c r="AF24" s="2">
        <f t="shared" si="1"/>
        <v>40.768472275655434</v>
      </c>
      <c r="AG24" s="2">
        <f t="shared" si="1"/>
        <v>3.1346102094052806</v>
      </c>
      <c r="AH24" s="2">
        <f t="shared" si="1"/>
        <v>0.24101421064961531</v>
      </c>
      <c r="AL24" s="2">
        <f t="shared" si="2"/>
        <v>72.751229177238471</v>
      </c>
      <c r="AM24" s="2">
        <f t="shared" si="2"/>
        <v>10.622693851479109</v>
      </c>
      <c r="AN24" s="2">
        <f t="shared" si="2"/>
        <v>1.5510614176338429</v>
      </c>
      <c r="AO24" s="2">
        <f t="shared" si="2"/>
        <v>0.22647659387616853</v>
      </c>
    </row>
    <row r="25" spans="1:43" x14ac:dyDescent="0.25">
      <c r="C25" t="s">
        <v>25</v>
      </c>
      <c r="E25" t="s">
        <v>26</v>
      </c>
      <c r="S25">
        <f t="shared" si="8"/>
        <v>16</v>
      </c>
      <c r="T25">
        <f t="shared" si="5"/>
        <v>0.17130010661603923</v>
      </c>
      <c r="U25">
        <f t="shared" si="0"/>
        <v>609.72871317313661</v>
      </c>
      <c r="W25" s="2">
        <f t="shared" si="6"/>
        <v>0.28018190995808323</v>
      </c>
      <c r="AA25" s="2">
        <f t="shared" si="7"/>
        <v>12.873212153937791</v>
      </c>
      <c r="AB25" s="2">
        <f t="shared" si="3"/>
        <v>0.27445780530172881</v>
      </c>
      <c r="AF25" s="2">
        <f t="shared" si="1"/>
        <v>44.029997841560103</v>
      </c>
      <c r="AG25" s="2">
        <f t="shared" si="1"/>
        <v>3.3853827001671193</v>
      </c>
      <c r="AH25" s="2">
        <f t="shared" si="1"/>
        <v>0.26029562998917322</v>
      </c>
      <c r="AL25" s="2">
        <f t="shared" si="2"/>
        <v>78.5714127815734</v>
      </c>
      <c r="AM25" s="2">
        <f t="shared" si="2"/>
        <v>11.472521810229139</v>
      </c>
      <c r="AN25" s="2">
        <f t="shared" si="2"/>
        <v>1.6751481490103812</v>
      </c>
      <c r="AO25" s="2">
        <f t="shared" si="2"/>
        <v>0.24459498683462175</v>
      </c>
    </row>
    <row r="26" spans="1:43" x14ac:dyDescent="0.25">
      <c r="A26" s="4" t="s">
        <v>16</v>
      </c>
      <c r="B26" t="s">
        <v>1</v>
      </c>
      <c r="C26" t="s">
        <v>29</v>
      </c>
      <c r="D26" t="s">
        <v>27</v>
      </c>
      <c r="E26" t="s">
        <v>28</v>
      </c>
      <c r="F26" t="s">
        <v>2</v>
      </c>
      <c r="S26">
        <f t="shared" si="8"/>
        <v>17</v>
      </c>
      <c r="T26">
        <f t="shared" si="5"/>
        <v>0.18500431592250444</v>
      </c>
      <c r="U26">
        <f t="shared" si="0"/>
        <v>564.5630106119786</v>
      </c>
      <c r="W26" s="2">
        <f t="shared" si="6"/>
        <v>0.30259679114993904</v>
      </c>
      <c r="AA26" s="2">
        <f t="shared" si="7"/>
        <v>13.903084214668763</v>
      </c>
      <c r="AB26" s="2">
        <f t="shared" si="3"/>
        <v>0.29641475141197599</v>
      </c>
      <c r="AF26" s="2">
        <f t="shared" si="1"/>
        <v>47.552449275501317</v>
      </c>
      <c r="AG26" s="2">
        <f t="shared" si="1"/>
        <v>3.6562172841149647</v>
      </c>
      <c r="AH26" s="2">
        <f t="shared" si="1"/>
        <v>0.28111958547523391</v>
      </c>
      <c r="AL26" s="2">
        <f t="shared" si="2"/>
        <v>84.857217895967509</v>
      </c>
      <c r="AM26" s="2">
        <f t="shared" si="2"/>
        <v>12.390337001744298</v>
      </c>
      <c r="AN26" s="2">
        <f t="shared" si="2"/>
        <v>1.8091619643364398</v>
      </c>
      <c r="AO26" s="2">
        <f t="shared" si="2"/>
        <v>0.26416287246593112</v>
      </c>
    </row>
    <row r="27" spans="1:43" x14ac:dyDescent="0.25">
      <c r="A27" t="s">
        <v>20</v>
      </c>
      <c r="B27">
        <f>C12</f>
        <v>0.05</v>
      </c>
      <c r="C27" s="2">
        <f>C12+(D27-C12)/2</f>
        <v>1.1976039399558576</v>
      </c>
      <c r="D27" s="3">
        <f>(D12*C12)^0.5</f>
        <v>2.3452078799117149</v>
      </c>
      <c r="E27">
        <f>D27+(D12-D27)/2</f>
        <v>56.172603939955856</v>
      </c>
      <c r="F27">
        <f>D19</f>
        <v>110</v>
      </c>
      <c r="G27" t="s">
        <v>4</v>
      </c>
      <c r="S27">
        <f t="shared" si="8"/>
        <v>18</v>
      </c>
      <c r="T27">
        <f t="shared" si="5"/>
        <v>0.19980487803589667</v>
      </c>
      <c r="U27">
        <f t="shared" si="0"/>
        <v>522.74296103348377</v>
      </c>
      <c r="W27" s="2">
        <f t="shared" si="6"/>
        <v>0.3268048891091449</v>
      </c>
      <c r="AA27" s="2">
        <f t="shared" si="7"/>
        <v>15.015347247349165</v>
      </c>
      <c r="AB27" s="2">
        <f t="shared" si="3"/>
        <v>0.32012827894630852</v>
      </c>
      <c r="AF27" s="2">
        <f t="shared" si="1"/>
        <v>51.356700952747609</v>
      </c>
      <c r="AG27" s="2">
        <f t="shared" si="1"/>
        <v>3.9487189522180448</v>
      </c>
      <c r="AH27" s="2">
        <f t="shared" si="1"/>
        <v>0.30360948180749109</v>
      </c>
      <c r="AL27" s="2">
        <f t="shared" si="2"/>
        <v>91.64589478697053</v>
      </c>
      <c r="AM27" s="2">
        <f t="shared" si="2"/>
        <v>13.38157848433217</v>
      </c>
      <c r="AN27" s="2">
        <f t="shared" si="2"/>
        <v>1.9538970419633019</v>
      </c>
      <c r="AO27" s="2">
        <f t="shared" si="2"/>
        <v>0.28529621188284432</v>
      </c>
    </row>
    <row r="28" spans="1:43" x14ac:dyDescent="0.25">
      <c r="A28" t="s">
        <v>33</v>
      </c>
      <c r="C28" s="3">
        <f>300/C27/4/SQRT($D$10)</f>
        <v>21.803241891736867</v>
      </c>
      <c r="E28" s="3">
        <f>300/E27/4/SQRT($D$10)</f>
        <v>0.46484667901929549</v>
      </c>
      <c r="G28" t="s">
        <v>3</v>
      </c>
      <c r="S28">
        <f t="shared" si="8"/>
        <v>19</v>
      </c>
      <c r="T28">
        <f t="shared" si="5"/>
        <v>0.21578950246578188</v>
      </c>
      <c r="U28">
        <f t="shared" si="0"/>
        <v>484.02073492885029</v>
      </c>
      <c r="W28" s="2">
        <f t="shared" si="6"/>
        <v>0.35294966327887989</v>
      </c>
      <c r="AA28" s="2">
        <f t="shared" si="7"/>
        <v>16.216592626303658</v>
      </c>
      <c r="AB28" s="2">
        <f t="shared" si="3"/>
        <v>0.34573891647750504</v>
      </c>
      <c r="AF28" s="2">
        <f t="shared" si="1"/>
        <v>55.465297223055458</v>
      </c>
      <c r="AG28" s="2">
        <f t="shared" si="1"/>
        <v>4.2646210966043077</v>
      </c>
      <c r="AH28" s="2">
        <f t="shared" si="1"/>
        <v>0.32789859620625422</v>
      </c>
      <c r="AL28" s="2">
        <f t="shared" si="2"/>
        <v>98.977673786116455</v>
      </c>
      <c r="AM28" s="2">
        <f t="shared" si="2"/>
        <v>14.452120447339968</v>
      </c>
      <c r="AN28" s="2">
        <f t="shared" si="2"/>
        <v>2.110211095441195</v>
      </c>
      <c r="AO28" s="2">
        <f t="shared" si="2"/>
        <v>0.30812024322304477</v>
      </c>
    </row>
    <row r="29" spans="1:43" x14ac:dyDescent="0.25">
      <c r="A29" t="s">
        <v>34</v>
      </c>
      <c r="C29">
        <f>C28/(0.3/SQRT($D$10))</f>
        <v>208.75014824117457</v>
      </c>
      <c r="E29">
        <f>E28/(0.3/SQRT($D$10))</f>
        <v>4.4505681144358293</v>
      </c>
      <c r="G29" t="s">
        <v>32</v>
      </c>
      <c r="S29">
        <f t="shared" si="8"/>
        <v>20</v>
      </c>
      <c r="T29">
        <f t="shared" si="5"/>
        <v>0.23305291558529345</v>
      </c>
      <c r="U29">
        <f t="shared" si="0"/>
        <v>448.16686077970564</v>
      </c>
      <c r="W29" s="2">
        <f t="shared" si="6"/>
        <v>0.38118605002592298</v>
      </c>
      <c r="AA29" s="2">
        <f t="shared" si="7"/>
        <v>17.513939043528463</v>
      </c>
      <c r="AB29" s="2">
        <f t="shared" si="3"/>
        <v>0.37339843502887632</v>
      </c>
      <c r="AF29" s="2">
        <f t="shared" ref="AF29:AH48" si="9">(AF$6/$U29)*360</f>
        <v>59.902586010585523</v>
      </c>
      <c r="AG29" s="2">
        <f t="shared" si="9"/>
        <v>4.6057957828036002</v>
      </c>
      <c r="AH29" s="2">
        <f t="shared" si="9"/>
        <v>0.35413086822566858</v>
      </c>
      <c r="AL29" s="2">
        <f t="shared" ref="AL29:AO48" si="10">(AL$6/$U29)*360</f>
        <v>106.89600369861499</v>
      </c>
      <c r="AM29" s="2">
        <f t="shared" si="10"/>
        <v>15.608307022147669</v>
      </c>
      <c r="AN29" s="2">
        <f t="shared" si="10"/>
        <v>2.2790304564096697</v>
      </c>
      <c r="AO29" s="2">
        <f t="shared" si="10"/>
        <v>0.33277022382201887</v>
      </c>
    </row>
    <row r="30" spans="1:43" x14ac:dyDescent="0.25">
      <c r="A30" t="s">
        <v>22</v>
      </c>
      <c r="C30">
        <f>C28*360/(300/B27/SQRT($D$10))</f>
        <v>3.7575026683411425</v>
      </c>
      <c r="E30">
        <f>E28*360/(300/D27/SQRT($D$10))</f>
        <v>3.7575026683411425</v>
      </c>
      <c r="G30" t="s">
        <v>6</v>
      </c>
      <c r="S30">
        <f t="shared" si="8"/>
        <v>21</v>
      </c>
      <c r="T30">
        <f t="shared" si="5"/>
        <v>0.2516974219884423</v>
      </c>
      <c r="U30">
        <f t="shared" si="0"/>
        <v>414.96886518851505</v>
      </c>
      <c r="W30" s="2">
        <f t="shared" si="6"/>
        <v>0.41168138080799282</v>
      </c>
      <c r="AA30" s="2">
        <f t="shared" si="7"/>
        <v>18.91507469472317</v>
      </c>
      <c r="AB30" s="2">
        <f t="shared" si="3"/>
        <v>0.40327074748348596</v>
      </c>
      <c r="AF30" s="2">
        <f t="shared" si="9"/>
        <v>64.694863101969034</v>
      </c>
      <c r="AG30" s="2">
        <f t="shared" si="9"/>
        <v>4.97426484378237</v>
      </c>
      <c r="AH30" s="2">
        <f t="shared" si="9"/>
        <v>0.3824617527529196</v>
      </c>
      <c r="AL30" s="2">
        <f t="shared" si="10"/>
        <v>115.44780928501814</v>
      </c>
      <c r="AM30" s="2">
        <f t="shared" si="10"/>
        <v>16.856989878081478</v>
      </c>
      <c r="AN30" s="2">
        <f t="shared" si="10"/>
        <v>2.4613555641251756</v>
      </c>
      <c r="AO30" s="2">
        <f t="shared" si="10"/>
        <v>0.35939223176062468</v>
      </c>
    </row>
    <row r="31" spans="1:43" x14ac:dyDescent="0.25">
      <c r="A31" t="s">
        <v>23</v>
      </c>
      <c r="C31">
        <f>C28*360/(300/D27/SQRT($D$10))</f>
        <v>176.24249733165885</v>
      </c>
      <c r="E31">
        <f>E28*360/(300/F27/SQRT($D$10))</f>
        <v>176.24249733165883</v>
      </c>
      <c r="G31" t="s">
        <v>6</v>
      </c>
      <c r="S31">
        <f t="shared" si="8"/>
        <v>22</v>
      </c>
      <c r="T31">
        <f t="shared" si="5"/>
        <v>0.27183351075666928</v>
      </c>
      <c r="U31">
        <f t="shared" si="0"/>
        <v>384.23001374143922</v>
      </c>
      <c r="W31" s="2">
        <f t="shared" si="6"/>
        <v>0.44461637379555169</v>
      </c>
      <c r="AA31" s="2">
        <f t="shared" si="7"/>
        <v>20.42830284025451</v>
      </c>
      <c r="AB31" s="2">
        <f t="shared" si="3"/>
        <v>0.43553287994716128</v>
      </c>
      <c r="AF31" s="2">
        <f t="shared" si="9"/>
        <v>69.870527977588452</v>
      </c>
      <c r="AG31" s="2">
        <f t="shared" si="9"/>
        <v>5.3722118615141286</v>
      </c>
      <c r="AH31" s="2">
        <f t="shared" si="9"/>
        <v>0.41305914124837312</v>
      </c>
      <c r="AL31" s="2">
        <f t="shared" si="10"/>
        <v>124.68376934172149</v>
      </c>
      <c r="AM31" s="2">
        <f t="shared" si="10"/>
        <v>18.205568826044399</v>
      </c>
      <c r="AN31" s="2">
        <f t="shared" si="10"/>
        <v>2.658266894157272</v>
      </c>
      <c r="AO31" s="2">
        <f t="shared" si="10"/>
        <v>0.38814403153740362</v>
      </c>
    </row>
    <row r="32" spans="1:43" x14ac:dyDescent="0.25">
      <c r="S32">
        <f t="shared" si="8"/>
        <v>23</v>
      </c>
      <c r="T32">
        <f t="shared" si="5"/>
        <v>0.29358051022743231</v>
      </c>
      <c r="U32">
        <f t="shared" si="0"/>
        <v>355.76814514187447</v>
      </c>
      <c r="W32" s="2">
        <f t="shared" si="6"/>
        <v>0.48018620482451441</v>
      </c>
      <c r="AA32" s="2">
        <f t="shared" si="7"/>
        <v>22.062591011050621</v>
      </c>
      <c r="AB32" s="2">
        <f t="shared" si="3"/>
        <v>0.47037602082168439</v>
      </c>
      <c r="AF32" s="2">
        <f t="shared" si="9"/>
        <v>75.460252109543248</v>
      </c>
      <c r="AG32" s="2">
        <f t="shared" si="9"/>
        <v>5.8019951070895948</v>
      </c>
      <c r="AH32" s="2">
        <f t="shared" si="9"/>
        <v>0.44610435668600595</v>
      </c>
      <c r="AL32" s="2">
        <f t="shared" si="10"/>
        <v>134.65861702823187</v>
      </c>
      <c r="AM32" s="2">
        <f t="shared" si="10"/>
        <v>19.662035670484819</v>
      </c>
      <c r="AN32" s="2">
        <f t="shared" si="10"/>
        <v>2.8709313613874836</v>
      </c>
      <c r="AO32" s="2">
        <f t="shared" si="10"/>
        <v>0.41919600899569298</v>
      </c>
    </row>
    <row r="33" spans="1:41" x14ac:dyDescent="0.25">
      <c r="C33" t="s">
        <v>25</v>
      </c>
      <c r="E33" t="s">
        <v>26</v>
      </c>
      <c r="G33" t="s">
        <v>35</v>
      </c>
      <c r="S33">
        <f t="shared" si="8"/>
        <v>24</v>
      </c>
      <c r="T33">
        <f t="shared" si="5"/>
        <v>0.31706729514504811</v>
      </c>
      <c r="U33">
        <f t="shared" si="0"/>
        <v>329.41459170564326</v>
      </c>
      <c r="W33" s="2">
        <f t="shared" si="6"/>
        <v>0.51860166402643026</v>
      </c>
      <c r="AA33" s="2">
        <f t="shared" si="7"/>
        <v>23.827624151024533</v>
      </c>
      <c r="AB33" s="2">
        <f t="shared" si="3"/>
        <v>0.50800665380506749</v>
      </c>
      <c r="AF33" s="2">
        <f t="shared" si="9"/>
        <v>81.497160723650225</v>
      </c>
      <c r="AG33" s="2">
        <f t="shared" si="9"/>
        <v>6.2661615160508228</v>
      </c>
      <c r="AH33" s="2">
        <f t="shared" si="9"/>
        <v>0.48179322809023767</v>
      </c>
      <c r="AL33" s="2">
        <f t="shared" si="10"/>
        <v>145.43146422096814</v>
      </c>
      <c r="AM33" s="2">
        <f t="shared" si="10"/>
        <v>21.235021569574027</v>
      </c>
      <c r="AN33" s="2">
        <f t="shared" si="10"/>
        <v>3.1006092352555736</v>
      </c>
      <c r="AO33" s="2">
        <f t="shared" si="10"/>
        <v>0.45273218104600227</v>
      </c>
    </row>
    <row r="34" spans="1:41" x14ac:dyDescent="0.25">
      <c r="A34" s="4" t="s">
        <v>17</v>
      </c>
      <c r="B34" t="s">
        <v>1</v>
      </c>
      <c r="C34" t="s">
        <v>29</v>
      </c>
      <c r="D34" t="s">
        <v>24</v>
      </c>
      <c r="E34" t="s">
        <v>28</v>
      </c>
      <c r="F34" t="s">
        <v>36</v>
      </c>
      <c r="G34" t="s">
        <v>37</v>
      </c>
      <c r="H34" t="s">
        <v>2</v>
      </c>
      <c r="S34">
        <f t="shared" si="8"/>
        <v>25</v>
      </c>
      <c r="T34">
        <f t="shared" si="5"/>
        <v>0.34243305038443023</v>
      </c>
      <c r="U34">
        <f t="shared" si="0"/>
        <v>305.01317982058805</v>
      </c>
      <c r="W34" s="2">
        <f t="shared" si="6"/>
        <v>0.5600904049904355</v>
      </c>
      <c r="AA34" s="2">
        <f t="shared" si="7"/>
        <v>25.733862010953867</v>
      </c>
      <c r="AB34" s="2">
        <f t="shared" si="3"/>
        <v>0.54864778153317939</v>
      </c>
      <c r="AF34" s="2">
        <f t="shared" si="9"/>
        <v>88.017029102616917</v>
      </c>
      <c r="AG34" s="2">
        <f t="shared" si="9"/>
        <v>6.7674617817684464</v>
      </c>
      <c r="AH34" s="2">
        <f t="shared" si="9"/>
        <v>0.52033725103696904</v>
      </c>
      <c r="AL34" s="2">
        <f t="shared" si="10"/>
        <v>157.06615181574654</v>
      </c>
      <c r="AM34" s="2">
        <f t="shared" si="10"/>
        <v>22.933848184253421</v>
      </c>
      <c r="AN34" s="2">
        <f t="shared" si="10"/>
        <v>3.3486616082336229</v>
      </c>
      <c r="AO34" s="2">
        <f t="shared" si="10"/>
        <v>0.48895128616736472</v>
      </c>
    </row>
    <row r="35" spans="1:41" x14ac:dyDescent="0.25">
      <c r="A35" t="s">
        <v>20</v>
      </c>
      <c r="B35">
        <f>C12</f>
        <v>0.05</v>
      </c>
      <c r="C35" s="2">
        <f>C12+(D35-C12)/2</f>
        <v>0.35014786171284684</v>
      </c>
      <c r="D35" s="3">
        <f>$C$12*10^(LOG10($D$12/$C$12)/3)</f>
        <v>0.65029572342569375</v>
      </c>
      <c r="E35">
        <f>AVERAGE(F35,D35)</f>
        <v>4.5539931407703094</v>
      </c>
      <c r="F35" s="3">
        <f>$C$12*10^(LOG10($D$12/$C$12)*2/3)</f>
        <v>8.4576905581149244</v>
      </c>
      <c r="G35" s="2">
        <f>AVERAGE(F35,D12)</f>
        <v>59.22884527905746</v>
      </c>
      <c r="H35">
        <f>D19</f>
        <v>110</v>
      </c>
      <c r="I35" t="s">
        <v>4</v>
      </c>
      <c r="S35">
        <f t="shared" si="8"/>
        <v>26</v>
      </c>
      <c r="T35">
        <f t="shared" si="5"/>
        <v>0.36982809577362086</v>
      </c>
      <c r="U35">
        <f t="shared" si="0"/>
        <v>282.4193044472006</v>
      </c>
      <c r="W35" s="2">
        <f t="shared" si="6"/>
        <v>0.60489829385962524</v>
      </c>
      <c r="AA35" s="2">
        <f t="shared" si="7"/>
        <v>27.792601133938085</v>
      </c>
      <c r="AB35" s="2">
        <f t="shared" si="3"/>
        <v>0.592540247114135</v>
      </c>
      <c r="AF35" s="2">
        <f t="shared" si="9"/>
        <v>95.058494593698896</v>
      </c>
      <c r="AG35" s="2">
        <f t="shared" si="9"/>
        <v>7.3088666563067752</v>
      </c>
      <c r="AH35" s="2">
        <f t="shared" si="9"/>
        <v>0.56196484099606192</v>
      </c>
      <c r="AL35" s="2">
        <f t="shared" si="10"/>
        <v>169.63162805487516</v>
      </c>
      <c r="AM35" s="2">
        <f t="shared" si="10"/>
        <v>24.768582919265434</v>
      </c>
      <c r="AN35" s="2">
        <f t="shared" si="10"/>
        <v>3.6165584617867848</v>
      </c>
      <c r="AO35" s="2">
        <f t="shared" si="10"/>
        <v>0.52806796215007279</v>
      </c>
    </row>
    <row r="36" spans="1:41" x14ac:dyDescent="0.25">
      <c r="A36" t="s">
        <v>33</v>
      </c>
      <c r="C36" s="3">
        <f>300/C35/4/SQRT($D$10)</f>
        <v>74.57320534708451</v>
      </c>
      <c r="E36" s="3">
        <f>300/E35/4/SQRT($D$10)</f>
        <v>5.7337917704763788</v>
      </c>
      <c r="G36" s="3">
        <f>300/G35/4/SQRT($D$10)</f>
        <v>0.44086033199413749</v>
      </c>
      <c r="I36" t="s">
        <v>3</v>
      </c>
      <c r="S36">
        <f t="shared" si="8"/>
        <v>27</v>
      </c>
      <c r="T36">
        <f t="shared" si="5"/>
        <v>0.39941477690309202</v>
      </c>
      <c r="U36">
        <f t="shared" si="0"/>
        <v>261.49907217568983</v>
      </c>
      <c r="W36" s="2">
        <f t="shared" si="6"/>
        <v>0.65329086635671563</v>
      </c>
      <c r="AA36" s="2">
        <f t="shared" si="7"/>
        <v>30.016041799765006</v>
      </c>
      <c r="AB36" s="2">
        <f t="shared" si="3"/>
        <v>0.63994416138698451</v>
      </c>
      <c r="AF36" s="2">
        <f t="shared" si="9"/>
        <v>102.66328557721813</v>
      </c>
      <c r="AG36" s="2">
        <f t="shared" si="9"/>
        <v>7.8935845553772133</v>
      </c>
      <c r="AH36" s="2">
        <f t="shared" si="9"/>
        <v>0.60692268694268769</v>
      </c>
      <c r="AL36" s="2">
        <f t="shared" si="10"/>
        <v>183.20235712085929</v>
      </c>
      <c r="AM36" s="2">
        <f t="shared" si="10"/>
        <v>26.750098583531631</v>
      </c>
      <c r="AN36" s="2">
        <f t="shared" si="10"/>
        <v>3.9058873776203566</v>
      </c>
      <c r="AO36" s="2">
        <f t="shared" si="10"/>
        <v>0.57031401805921456</v>
      </c>
    </row>
    <row r="37" spans="1:41" x14ac:dyDescent="0.25">
      <c r="A37" t="s">
        <v>34</v>
      </c>
      <c r="C37">
        <f>C36/(0.3/SQRT($D$10))</f>
        <v>713.98408311578612</v>
      </c>
      <c r="E37">
        <f>E36/(0.3/SQRT($D$10))</f>
        <v>54.896876712842925</v>
      </c>
      <c r="G37">
        <f>G36/(0.3/SQRT($D$10))</f>
        <v>4.2209163258564608</v>
      </c>
      <c r="I37" t="s">
        <v>32</v>
      </c>
      <c r="S37">
        <f t="shared" si="8"/>
        <v>28</v>
      </c>
      <c r="T37">
        <f t="shared" si="5"/>
        <v>0.43136842720083535</v>
      </c>
      <c r="U37">
        <f t="shared" si="0"/>
        <v>242.12850776116431</v>
      </c>
      <c r="W37" s="2">
        <f t="shared" si="6"/>
        <v>0.70555490137346988</v>
      </c>
      <c r="AA37" s="2">
        <f t="shared" si="7"/>
        <v>32.417360324905211</v>
      </c>
      <c r="AB37" s="2">
        <f t="shared" si="3"/>
        <v>0.69114044436277355</v>
      </c>
      <c r="AF37" s="2">
        <f t="shared" si="9"/>
        <v>110.87646875283136</v>
      </c>
      <c r="AG37" s="2">
        <f t="shared" si="9"/>
        <v>8.5250805717085978</v>
      </c>
      <c r="AH37" s="2">
        <f t="shared" si="9"/>
        <v>0.65547721325917074</v>
      </c>
      <c r="AL37" s="2">
        <f t="shared" si="10"/>
        <v>197.85876041808271</v>
      </c>
      <c r="AM37" s="2">
        <f t="shared" si="10"/>
        <v>28.890137823431154</v>
      </c>
      <c r="AN37" s="2">
        <f t="shared" si="10"/>
        <v>4.2183629458368328</v>
      </c>
      <c r="AO37" s="2">
        <f t="shared" si="10"/>
        <v>0.61593980795678394</v>
      </c>
    </row>
    <row r="38" spans="1:41" x14ac:dyDescent="0.25">
      <c r="A38" t="s">
        <v>22</v>
      </c>
      <c r="C38">
        <f>C36*360/(300/B35/SQRT($D$10))</f>
        <v>12.85171349608415</v>
      </c>
      <c r="E38">
        <f>E36*360/(300/D35/SQRT($D$10))</f>
        <v>12.851713496084152</v>
      </c>
      <c r="G38">
        <f>G36*360/(300/F35/SQRT($D$10))</f>
        <v>12.851713496084157</v>
      </c>
      <c r="I38" t="s">
        <v>6</v>
      </c>
      <c r="S38">
        <f t="shared" si="8"/>
        <v>29</v>
      </c>
      <c r="T38">
        <f t="shared" si="5"/>
        <v>0.46587840697458643</v>
      </c>
      <c r="U38">
        <f t="shared" si="0"/>
        <v>224.19281943478492</v>
      </c>
      <c r="W38" s="2">
        <f t="shared" si="6"/>
        <v>0.76200012044911902</v>
      </c>
      <c r="AA38" s="2">
        <f t="shared" si="7"/>
        <v>35.010787146590587</v>
      </c>
      <c r="AB38" s="2">
        <f t="shared" si="3"/>
        <v>0.74643248998269107</v>
      </c>
      <c r="AF38" s="2">
        <f t="shared" si="9"/>
        <v>119.74671620898954</v>
      </c>
      <c r="AG38" s="2">
        <f t="shared" si="9"/>
        <v>9.2070970095094324</v>
      </c>
      <c r="AH38" s="2">
        <f t="shared" si="9"/>
        <v>0.70791615859069168</v>
      </c>
      <c r="AL38" s="2">
        <f t="shared" si="10"/>
        <v>213.68769315754</v>
      </c>
      <c r="AM38" s="2">
        <f t="shared" si="10"/>
        <v>31.201382710816734</v>
      </c>
      <c r="AN38" s="2">
        <f t="shared" si="10"/>
        <v>4.5558369257565392</v>
      </c>
      <c r="AO38" s="2">
        <f t="shared" si="10"/>
        <v>0.66521571452316874</v>
      </c>
    </row>
    <row r="39" spans="1:41" x14ac:dyDescent="0.25">
      <c r="A39" t="s">
        <v>23</v>
      </c>
      <c r="C39">
        <f>C36*360/(300/D35/SQRT($D$10))</f>
        <v>167.14828650391587</v>
      </c>
      <c r="E39">
        <f>E36*360/(300/F35/SQRT($D$10))</f>
        <v>167.14828650391587</v>
      </c>
      <c r="G39">
        <f>G36*360/(300/H35/SQRT($D$10))</f>
        <v>167.14828650391584</v>
      </c>
      <c r="I39" t="s">
        <v>6</v>
      </c>
      <c r="S39">
        <f t="shared" si="8"/>
        <v>30</v>
      </c>
      <c r="T39">
        <f t="shared" si="5"/>
        <v>0.50314922557864505</v>
      </c>
      <c r="U39">
        <f t="shared" si="0"/>
        <v>207.58571863705097</v>
      </c>
      <c r="W39" s="2">
        <f t="shared" si="6"/>
        <v>0.82296102320905129</v>
      </c>
      <c r="AA39" s="2">
        <f t="shared" si="7"/>
        <v>37.811691153710761</v>
      </c>
      <c r="AB39" s="2">
        <f t="shared" si="3"/>
        <v>0.80614796405882327</v>
      </c>
      <c r="AF39" s="2">
        <f t="shared" si="9"/>
        <v>129.32659385826722</v>
      </c>
      <c r="AG39" s="2">
        <f t="shared" si="9"/>
        <v>9.9436755617111778</v>
      </c>
      <c r="AH39" s="2">
        <f t="shared" si="9"/>
        <v>0.76455028101129774</v>
      </c>
      <c r="AL39" s="2">
        <f t="shared" si="10"/>
        <v>230.78295906890656</v>
      </c>
      <c r="AM39" s="2">
        <f t="shared" si="10"/>
        <v>33.697529898153746</v>
      </c>
      <c r="AN39" s="2">
        <f t="shared" si="10"/>
        <v>4.9203092196158389</v>
      </c>
      <c r="AO39" s="2">
        <f t="shared" si="10"/>
        <v>0.71843375137009813</v>
      </c>
    </row>
    <row r="40" spans="1:41" x14ac:dyDescent="0.25">
      <c r="S40">
        <f t="shared" si="8"/>
        <v>31</v>
      </c>
      <c r="T40">
        <f t="shared" si="5"/>
        <v>0.54340175335535579</v>
      </c>
      <c r="U40">
        <f t="shared" si="0"/>
        <v>192.20879014189745</v>
      </c>
      <c r="W40" s="2">
        <f t="shared" si="6"/>
        <v>0.88879886964074539</v>
      </c>
      <c r="AA40" s="2">
        <f t="shared" si="7"/>
        <v>40.8366707642801</v>
      </c>
      <c r="AB40" s="2">
        <f t="shared" si="3"/>
        <v>0.87064074605227304</v>
      </c>
      <c r="AF40" s="2">
        <f t="shared" si="9"/>
        <v>139.67287294785632</v>
      </c>
      <c r="AG40" s="2">
        <f t="shared" si="9"/>
        <v>10.739181261416993</v>
      </c>
      <c r="AH40" s="2">
        <f t="shared" si="9"/>
        <v>0.82571519960519302</v>
      </c>
      <c r="AL40" s="2">
        <f t="shared" si="10"/>
        <v>249.2458662901771</v>
      </c>
      <c r="AM40" s="2">
        <f t="shared" si="10"/>
        <v>36.393371786158319</v>
      </c>
      <c r="AN40" s="2">
        <f t="shared" si="10"/>
        <v>5.3139397241740447</v>
      </c>
      <c r="AO40" s="2">
        <f t="shared" si="10"/>
        <v>0.77590929354050187</v>
      </c>
    </row>
    <row r="41" spans="1:41" x14ac:dyDescent="0.25">
      <c r="C41" t="s">
        <v>25</v>
      </c>
      <c r="E41" t="s">
        <v>26</v>
      </c>
      <c r="G41" t="s">
        <v>35</v>
      </c>
      <c r="I41" t="s">
        <v>38</v>
      </c>
      <c r="S41">
        <f t="shared" si="8"/>
        <v>32</v>
      </c>
      <c r="T41">
        <f t="shared" si="5"/>
        <v>0.58687453053332805</v>
      </c>
      <c r="U41">
        <f t="shared" ref="U41:U72" si="11">300/(T41*SQRT($D$10))</f>
        <v>177.97090883889922</v>
      </c>
      <c r="W41" s="2">
        <f t="shared" si="6"/>
        <v>0.95990382095410309</v>
      </c>
      <c r="AA41" s="2">
        <f t="shared" si="7"/>
        <v>44.103652289208711</v>
      </c>
      <c r="AB41" s="2">
        <f t="shared" si="3"/>
        <v>0.94029302619580546</v>
      </c>
      <c r="AF41" s="2">
        <f t="shared" si="9"/>
        <v>150.84686649126442</v>
      </c>
      <c r="AG41" s="2">
        <f t="shared" si="9"/>
        <v>11.598328349494446</v>
      </c>
      <c r="AH41" s="2">
        <f t="shared" si="9"/>
        <v>0.89177338337668932</v>
      </c>
      <c r="AL41" s="2">
        <f t="shared" si="10"/>
        <v>269.18582772912697</v>
      </c>
      <c r="AM41" s="2">
        <f t="shared" si="10"/>
        <v>39.304884184941727</v>
      </c>
      <c r="AN41" s="2">
        <f t="shared" si="10"/>
        <v>5.7390611304627805</v>
      </c>
      <c r="AO41" s="2">
        <f t="shared" si="10"/>
        <v>0.83798294645038829</v>
      </c>
    </row>
    <row r="42" spans="1:41" x14ac:dyDescent="0.25">
      <c r="A42" s="4" t="s">
        <v>19</v>
      </c>
      <c r="B42" t="s">
        <v>1</v>
      </c>
      <c r="C42" t="s">
        <v>29</v>
      </c>
      <c r="D42" t="s">
        <v>24</v>
      </c>
      <c r="E42" t="s">
        <v>28</v>
      </c>
      <c r="F42" t="s">
        <v>36</v>
      </c>
      <c r="G42" t="s">
        <v>37</v>
      </c>
      <c r="H42" t="s">
        <v>40</v>
      </c>
      <c r="I42" t="s">
        <v>39</v>
      </c>
      <c r="J42" t="s">
        <v>2</v>
      </c>
      <c r="S42">
        <f t="shared" si="8"/>
        <v>33</v>
      </c>
      <c r="T42">
        <f t="shared" si="5"/>
        <v>0.63382518083904815</v>
      </c>
      <c r="U42">
        <f t="shared" si="11"/>
        <v>164.7876997173793</v>
      </c>
      <c r="W42" s="2">
        <f t="shared" si="6"/>
        <v>1.0366972517131181</v>
      </c>
      <c r="AA42" s="2">
        <f t="shared" si="7"/>
        <v>47.631996165290616</v>
      </c>
      <c r="AB42" s="2">
        <f t="shared" si="3"/>
        <v>1.0155175703887649</v>
      </c>
      <c r="AF42" s="2">
        <f t="shared" si="9"/>
        <v>162.91479261494345</v>
      </c>
      <c r="AG42" s="2">
        <f t="shared" si="9"/>
        <v>12.526208211605976</v>
      </c>
      <c r="AH42" s="2">
        <f t="shared" si="9"/>
        <v>0.9631162992752863</v>
      </c>
      <c r="AL42" s="2">
        <f t="shared" si="10"/>
        <v>290.72100945439411</v>
      </c>
      <c r="AM42" s="2">
        <f t="shared" si="10"/>
        <v>42.449320988149076</v>
      </c>
      <c r="AN42" s="2">
        <f t="shared" si="10"/>
        <v>6.1981927475303005</v>
      </c>
      <c r="AO42" s="2">
        <f t="shared" si="10"/>
        <v>0.90502256434826345</v>
      </c>
    </row>
    <row r="43" spans="1:41" x14ac:dyDescent="0.25">
      <c r="A43" t="s">
        <v>20</v>
      </c>
      <c r="B43">
        <f>C12</f>
        <v>0.05</v>
      </c>
      <c r="C43" s="2">
        <f>C12+(D43-C12)/2</f>
        <v>0.19621652519221516</v>
      </c>
      <c r="D43" s="3">
        <f>$C$12*10^(LOG10($D$12/$C$12)*1/4)</f>
        <v>0.34243305038443034</v>
      </c>
      <c r="E43">
        <f>AVERAGE(F43,D43)</f>
        <v>1.343820465148073</v>
      </c>
      <c r="F43" s="3">
        <f>$C$12*10^(LOG10($D$12/$C$12)*2/4)</f>
        <v>2.3452078799117158</v>
      </c>
      <c r="G43">
        <f>AVERAGE(H43,F43)</f>
        <v>9.2033708209935696</v>
      </c>
      <c r="H43" s="3">
        <f>$C$12*10^(LOG10($D$12/$C$12)*3/4)</f>
        <v>16.061533762075424</v>
      </c>
      <c r="I43" s="2">
        <f>AVERAGE(H43,D12)</f>
        <v>63.030766881037714</v>
      </c>
      <c r="J43">
        <f>D19</f>
        <v>110</v>
      </c>
      <c r="K43" t="s">
        <v>4</v>
      </c>
      <c r="L43" s="2"/>
      <c r="M43" s="2"/>
      <c r="N43" s="2"/>
      <c r="O43" s="2"/>
      <c r="P43" s="2"/>
      <c r="S43">
        <f t="shared" si="8"/>
        <v>34</v>
      </c>
      <c r="T43">
        <f t="shared" si="5"/>
        <v>0.68453193819907643</v>
      </c>
      <c r="U43">
        <f t="shared" si="11"/>
        <v>152.58103785223739</v>
      </c>
      <c r="W43" s="2">
        <f t="shared" si="6"/>
        <v>1.1196342469407883</v>
      </c>
      <c r="AA43" s="2">
        <f t="shared" si="7"/>
        <v>51.442611686955274</v>
      </c>
      <c r="AB43" s="2">
        <f t="shared" si="3"/>
        <v>1.0967601662862363</v>
      </c>
      <c r="AF43" s="2">
        <f t="shared" si="9"/>
        <v>175.94816697307425</v>
      </c>
      <c r="AG43" s="2">
        <f t="shared" si="9"/>
        <v>13.528319550234519</v>
      </c>
      <c r="AH43" s="2">
        <f t="shared" si="9"/>
        <v>1.0401667320652732</v>
      </c>
      <c r="AL43" s="2">
        <f t="shared" si="10"/>
        <v>313.97903095860738</v>
      </c>
      <c r="AM43" s="2">
        <f t="shared" si="10"/>
        <v>45.845316421139962</v>
      </c>
      <c r="AN43" s="2">
        <f t="shared" si="10"/>
        <v>6.694055432101548</v>
      </c>
      <c r="AO43" s="2">
        <f t="shared" si="10"/>
        <v>0.97742543025366724</v>
      </c>
    </row>
    <row r="44" spans="1:41" x14ac:dyDescent="0.25">
      <c r="A44" t="s">
        <v>33</v>
      </c>
      <c r="C44" s="3">
        <f>300/C43/4/SQRT($D$10)</f>
        <v>133.07568446528913</v>
      </c>
      <c r="E44" s="3">
        <f>300/E43/4/SQRT($D$10)</f>
        <v>19.430905445004878</v>
      </c>
      <c r="G44" s="3">
        <f>300/G43/4/SQRT($D$10)</f>
        <v>2.8371831257512818</v>
      </c>
      <c r="I44" s="3">
        <f>300/I43/4/SQRT($D$10)</f>
        <v>0.41426829603131726</v>
      </c>
      <c r="K44" t="s">
        <v>3</v>
      </c>
      <c r="L44" s="2"/>
      <c r="M44" s="2"/>
      <c r="N44" s="2"/>
      <c r="O44" s="2"/>
      <c r="P44" s="2"/>
      <c r="S44">
        <f t="shared" si="8"/>
        <v>35</v>
      </c>
      <c r="T44">
        <f t="shared" si="5"/>
        <v>0.73929529558020968</v>
      </c>
      <c r="U44">
        <f t="shared" si="11"/>
        <v>141.27858542836728</v>
      </c>
      <c r="W44" s="2">
        <f t="shared" si="6"/>
        <v>1.2092062989953452</v>
      </c>
      <c r="AA44" s="2">
        <f t="shared" si="7"/>
        <v>55.558080916693839</v>
      </c>
      <c r="AB44" s="2">
        <f t="shared" si="3"/>
        <v>1.1845022650782095</v>
      </c>
      <c r="AF44" s="2">
        <f t="shared" si="9"/>
        <v>190.02422655599403</v>
      </c>
      <c r="AG44" s="2">
        <f t="shared" si="9"/>
        <v>14.610600970506557</v>
      </c>
      <c r="AH44" s="2">
        <f t="shared" si="9"/>
        <v>1.1233812897876185</v>
      </c>
      <c r="AL44" s="2">
        <f t="shared" si="10"/>
        <v>339.09772144338592</v>
      </c>
      <c r="AM44" s="2">
        <f t="shared" si="10"/>
        <v>49.512995469143526</v>
      </c>
      <c r="AN44" s="2">
        <f t="shared" si="10"/>
        <v>7.2295877126285113</v>
      </c>
      <c r="AO44" s="2">
        <f t="shared" si="10"/>
        <v>1.0556206102933496</v>
      </c>
    </row>
    <row r="45" spans="1:41" x14ac:dyDescent="0.25">
      <c r="A45" t="s">
        <v>34</v>
      </c>
      <c r="C45">
        <f>C44/(0.3/SQRT($D$10))</f>
        <v>1274.1026769029681</v>
      </c>
      <c r="E45">
        <f>E44/(0.3/SQRT($D$10))</f>
        <v>186.03675601297903</v>
      </c>
      <c r="G45">
        <f>G44/(0.3/SQRT($D$10))</f>
        <v>27.163960342631366</v>
      </c>
      <c r="I45">
        <f>I44/(0.3/SQRT($D$10))</f>
        <v>3.9663169650441055</v>
      </c>
      <c r="K45" t="s">
        <v>32</v>
      </c>
      <c r="S45">
        <f t="shared" si="8"/>
        <v>36</v>
      </c>
      <c r="T45">
        <f t="shared" si="5"/>
        <v>0.79843978573879093</v>
      </c>
      <c r="U45">
        <f t="shared" si="11"/>
        <v>130.81336306002709</v>
      </c>
      <c r="W45" s="2">
        <f t="shared" si="6"/>
        <v>1.3059442201997489</v>
      </c>
      <c r="AA45" s="2">
        <f t="shared" si="7"/>
        <v>60.002792508464744</v>
      </c>
      <c r="AB45" s="2">
        <f t="shared" si="3"/>
        <v>1.279263834614174</v>
      </c>
      <c r="AF45" s="2">
        <f t="shared" si="9"/>
        <v>205.22638740379514</v>
      </c>
      <c r="AG45" s="2">
        <f t="shared" si="9"/>
        <v>15.779466172919205</v>
      </c>
      <c r="AH45" s="2">
        <f t="shared" si="9"/>
        <v>1.2132531096617509</v>
      </c>
      <c r="AL45" s="2">
        <f t="shared" si="10"/>
        <v>366.22593660802539</v>
      </c>
      <c r="AM45" s="2">
        <f t="shared" si="10"/>
        <v>53.474093139795379</v>
      </c>
      <c r="AN45" s="2">
        <f t="shared" si="10"/>
        <v>7.8079632032835375</v>
      </c>
      <c r="AO45" s="2">
        <f t="shared" si="10"/>
        <v>1.140071496387101</v>
      </c>
    </row>
    <row r="46" spans="1:41" x14ac:dyDescent="0.25">
      <c r="A46" t="s">
        <v>22</v>
      </c>
      <c r="C46">
        <f>C44*360/(300/B43/SQRT($D$10))</f>
        <v>22.933848184253428</v>
      </c>
      <c r="E46">
        <f>E44*360/(300/D43/SQRT($D$10))</f>
        <v>22.933848184253431</v>
      </c>
      <c r="G46">
        <f>G44*360/(300/F43/SQRT($D$10))</f>
        <v>22.933848184253435</v>
      </c>
      <c r="K46" t="s">
        <v>6</v>
      </c>
      <c r="S46">
        <f t="shared" si="8"/>
        <v>37</v>
      </c>
      <c r="T46">
        <f t="shared" si="5"/>
        <v>0.86231590443204742</v>
      </c>
      <c r="U46">
        <f t="shared" si="11"/>
        <v>121.12335286476134</v>
      </c>
      <c r="W46" s="2">
        <f t="shared" si="6"/>
        <v>1.4104212884849481</v>
      </c>
      <c r="AA46" s="2">
        <f t="shared" si="7"/>
        <v>64.803086237128468</v>
      </c>
      <c r="AB46" s="2">
        <f t="shared" si="3"/>
        <v>1.3816064407810191</v>
      </c>
      <c r="AF46" s="2">
        <f t="shared" si="9"/>
        <v>221.64473893754706</v>
      </c>
      <c r="AG46" s="2">
        <f t="shared" si="9"/>
        <v>17.04184196152671</v>
      </c>
      <c r="AH46" s="2">
        <f t="shared" si="9"/>
        <v>1.3103147804626472</v>
      </c>
      <c r="AL46" s="2">
        <f t="shared" si="10"/>
        <v>395.52444078223527</v>
      </c>
      <c r="AM46" s="2">
        <f t="shared" si="10"/>
        <v>57.75208326681701</v>
      </c>
      <c r="AN46" s="2">
        <f t="shared" si="10"/>
        <v>8.4326094110924767</v>
      </c>
      <c r="AO46" s="2">
        <f t="shared" si="10"/>
        <v>1.2312785523514254</v>
      </c>
    </row>
    <row r="47" spans="1:41" x14ac:dyDescent="0.25">
      <c r="A47" t="s">
        <v>23</v>
      </c>
      <c r="C47">
        <f>C44*360/(300/D43/SQRT($D$10))</f>
        <v>157.06615181574659</v>
      </c>
      <c r="E47">
        <f>E44*360/(300/F43/SQRT($D$10))</f>
        <v>157.06615181574659</v>
      </c>
      <c r="G47">
        <f>G44*360/(300/H43/SQRT($D$10))</f>
        <v>157.06615181574657</v>
      </c>
      <c r="K47" t="s">
        <v>6</v>
      </c>
      <c r="S47">
        <f t="shared" si="8"/>
        <v>38</v>
      </c>
      <c r="T47">
        <f t="shared" si="5"/>
        <v>0.93130218748859361</v>
      </c>
      <c r="U47">
        <f t="shared" si="11"/>
        <v>112.15113093965319</v>
      </c>
      <c r="W47" s="2">
        <f t="shared" si="6"/>
        <v>1.5232566446882949</v>
      </c>
      <c r="AA47" s="2">
        <f t="shared" si="7"/>
        <v>69.987409090406672</v>
      </c>
      <c r="AB47" s="2">
        <f t="shared" si="3"/>
        <v>1.4921365753947864</v>
      </c>
      <c r="AF47" s="2">
        <f t="shared" si="9"/>
        <v>239.37657783759698</v>
      </c>
      <c r="AG47" s="2">
        <f t="shared" si="9"/>
        <v>18.405209292826409</v>
      </c>
      <c r="AH47" s="2">
        <f t="shared" si="9"/>
        <v>1.4151414986915181</v>
      </c>
      <c r="AL47" s="2">
        <f t="shared" si="10"/>
        <v>427.16685963053055</v>
      </c>
      <c r="AM47" s="2">
        <f t="shared" si="10"/>
        <v>62.372317618140883</v>
      </c>
      <c r="AN47" s="2">
        <f t="shared" si="10"/>
        <v>9.1072280476605592</v>
      </c>
      <c r="AO47" s="2">
        <f t="shared" si="10"/>
        <v>1.3297822796947303</v>
      </c>
    </row>
    <row r="48" spans="1:41" x14ac:dyDescent="0.25">
      <c r="S48">
        <f t="shared" si="8"/>
        <v>39</v>
      </c>
      <c r="T48">
        <f t="shared" si="5"/>
        <v>1.0058074540470068</v>
      </c>
      <c r="U48">
        <f t="shared" si="11"/>
        <v>103.84352706192745</v>
      </c>
      <c r="W48" s="2">
        <f t="shared" si="6"/>
        <v>1.6451189616398112</v>
      </c>
      <c r="AA48" s="2">
        <f t="shared" si="7"/>
        <v>75.58648384838078</v>
      </c>
      <c r="AB48" s="2">
        <f t="shared" si="3"/>
        <v>1.6115092503276562</v>
      </c>
      <c r="AF48" s="2">
        <f t="shared" si="9"/>
        <v>258.52698463275914</v>
      </c>
      <c r="AG48" s="2">
        <f t="shared" si="9"/>
        <v>19.877647608603706</v>
      </c>
      <c r="AH48" s="2">
        <f t="shared" si="9"/>
        <v>1.5283544772438478</v>
      </c>
      <c r="AL48" s="2">
        <f t="shared" si="10"/>
        <v>461.34070907409028</v>
      </c>
      <c r="AM48" s="2">
        <f t="shared" si="10"/>
        <v>67.362176132848305</v>
      </c>
      <c r="AN48" s="2">
        <f t="shared" si="10"/>
        <v>9.8358169658601291</v>
      </c>
      <c r="AO48" s="2">
        <f t="shared" si="10"/>
        <v>1.4361664206796068</v>
      </c>
    </row>
    <row r="49" spans="19:41" x14ac:dyDescent="0.25">
      <c r="S49">
        <f t="shared" si="8"/>
        <v>40</v>
      </c>
      <c r="T49">
        <f t="shared" si="5"/>
        <v>1.0862732292561181</v>
      </c>
      <c r="U49">
        <f t="shared" si="11"/>
        <v>96.151309597258432</v>
      </c>
      <c r="W49" s="2">
        <f t="shared" si="6"/>
        <v>1.776730406779657</v>
      </c>
      <c r="AA49" s="2">
        <f t="shared" si="7"/>
        <v>81.633491149548277</v>
      </c>
      <c r="AB49" s="2">
        <f t="shared" si="3"/>
        <v>1.7404318791693076</v>
      </c>
      <c r="AF49" s="2">
        <f t="shared" ref="AF49:AH68" si="12">(AF$6/$U49)*360</f>
        <v>279.20944641731529</v>
      </c>
      <c r="AG49" s="2">
        <f t="shared" si="12"/>
        <v>21.467882715456557</v>
      </c>
      <c r="AH49" s="2">
        <f t="shared" si="12"/>
        <v>1.6506246267748681</v>
      </c>
      <c r="AL49" s="2">
        <f t="shared" ref="AL49:AO68" si="13">(AL$6/$U49)*360</f>
        <v>498.24850652757073</v>
      </c>
      <c r="AM49" s="2">
        <f t="shared" si="13"/>
        <v>72.751229177238471</v>
      </c>
      <c r="AN49" s="2">
        <f t="shared" si="13"/>
        <v>10.622693851479109</v>
      </c>
      <c r="AO49" s="2">
        <f t="shared" si="13"/>
        <v>1.5510614176338431</v>
      </c>
    </row>
    <row r="50" spans="19:41" x14ac:dyDescent="0.25">
      <c r="S50">
        <f t="shared" si="8"/>
        <v>41</v>
      </c>
      <c r="T50">
        <f t="shared" si="5"/>
        <v>1.1731763607941681</v>
      </c>
      <c r="U50">
        <f t="shared" si="11"/>
        <v>89.028893748519451</v>
      </c>
      <c r="W50" s="2">
        <f t="shared" si="6"/>
        <v>1.9188709217896431</v>
      </c>
      <c r="AA50" s="2">
        <f t="shared" si="7"/>
        <v>88.164266122376745</v>
      </c>
      <c r="AB50" s="2">
        <f t="shared" si="3"/>
        <v>1.8796684694257397</v>
      </c>
      <c r="AF50" s="2">
        <f t="shared" si="12"/>
        <v>301.54652938610593</v>
      </c>
      <c r="AG50" s="2">
        <f t="shared" si="12"/>
        <v>23.185338494738101</v>
      </c>
      <c r="AH50" s="2">
        <f t="shared" si="12"/>
        <v>1.7826765315785904</v>
      </c>
      <c r="AL50" s="2">
        <f t="shared" si="13"/>
        <v>538.10897103616742</v>
      </c>
      <c r="AM50" s="2">
        <f t="shared" si="13"/>
        <v>78.571412781573343</v>
      </c>
      <c r="AN50" s="2">
        <f t="shared" si="13"/>
        <v>11.472521810229132</v>
      </c>
      <c r="AO50" s="2">
        <f t="shared" si="13"/>
        <v>1.6751481490103808</v>
      </c>
    </row>
    <row r="51" spans="19:41" x14ac:dyDescent="0.25">
      <c r="S51">
        <f t="shared" si="8"/>
        <v>42</v>
      </c>
      <c r="T51">
        <f t="shared" si="5"/>
        <v>1.2670318447125601</v>
      </c>
      <c r="U51">
        <f t="shared" si="11"/>
        <v>82.43407141602944</v>
      </c>
      <c r="W51" s="2">
        <f t="shared" si="6"/>
        <v>2.0723828446002801</v>
      </c>
      <c r="AA51" s="2">
        <f t="shared" si="7"/>
        <v>95.217510747612891</v>
      </c>
      <c r="AB51" s="2">
        <f t="shared" si="3"/>
        <v>2.0300441500989104</v>
      </c>
      <c r="AF51" s="2">
        <f t="shared" si="12"/>
        <v>325.67060517321607</v>
      </c>
      <c r="AG51" s="2">
        <f t="shared" si="12"/>
        <v>25.040192749355292</v>
      </c>
      <c r="AH51" s="2">
        <f t="shared" si="12"/>
        <v>1.9252927435418181</v>
      </c>
      <c r="AL51" s="2">
        <f t="shared" si="13"/>
        <v>581.15831942504838</v>
      </c>
      <c r="AM51" s="2">
        <f t="shared" si="13"/>
        <v>84.857217895967494</v>
      </c>
      <c r="AN51" s="2">
        <f t="shared" si="13"/>
        <v>12.390337001744298</v>
      </c>
      <c r="AO51" s="2">
        <f t="shared" si="13"/>
        <v>1.8091619643364401</v>
      </c>
    </row>
    <row r="52" spans="19:41" x14ac:dyDescent="0.25">
      <c r="S52">
        <f t="shared" si="8"/>
        <v>43</v>
      </c>
      <c r="T52">
        <f t="shared" si="5"/>
        <v>1.368395877350423</v>
      </c>
      <c r="U52">
        <f t="shared" si="11"/>
        <v>76.327761068423399</v>
      </c>
      <c r="W52" s="2">
        <f t="shared" si="6"/>
        <v>2.2381759011637996</v>
      </c>
      <c r="AA52" s="2">
        <f t="shared" si="7"/>
        <v>102.83502320982467</v>
      </c>
      <c r="AB52" s="2">
        <f t="shared" si="3"/>
        <v>2.1924500614780444</v>
      </c>
      <c r="AF52" s="2">
        <f t="shared" si="12"/>
        <v>351.72463529860687</v>
      </c>
      <c r="AG52" s="2">
        <f t="shared" si="12"/>
        <v>27.043437518376734</v>
      </c>
      <c r="AH52" s="2">
        <f t="shared" si="12"/>
        <v>2.0793184196195074</v>
      </c>
      <c r="AL52" s="2">
        <f t="shared" si="13"/>
        <v>627.65166614225757</v>
      </c>
      <c r="AM52" s="2">
        <f t="shared" si="13"/>
        <v>91.64589478697053</v>
      </c>
      <c r="AN52" s="2">
        <f t="shared" si="13"/>
        <v>13.381578484332174</v>
      </c>
      <c r="AO52" s="2">
        <f t="shared" si="13"/>
        <v>1.9538970419633026</v>
      </c>
    </row>
    <row r="53" spans="19:41" x14ac:dyDescent="0.25">
      <c r="S53">
        <f t="shared" si="8"/>
        <v>44</v>
      </c>
      <c r="T53">
        <f t="shared" si="5"/>
        <v>1.4778691514059246</v>
      </c>
      <c r="U53">
        <f t="shared" si="11"/>
        <v>70.673776141857147</v>
      </c>
      <c r="W53" s="2">
        <f t="shared" si="6"/>
        <v>2.417232596574888</v>
      </c>
      <c r="AA53" s="2">
        <f t="shared" si="7"/>
        <v>111.06194559733643</v>
      </c>
      <c r="AB53" s="2">
        <f t="shared" si="3"/>
        <v>2.3678486361199962</v>
      </c>
      <c r="AF53" s="2">
        <f t="shared" si="12"/>
        <v>379.86301837139905</v>
      </c>
      <c r="AG53" s="2">
        <f t="shared" si="12"/>
        <v>29.206944216880142</v>
      </c>
      <c r="AH53" s="2">
        <f t="shared" si="12"/>
        <v>2.2456663303136044</v>
      </c>
      <c r="AL53" s="2">
        <f t="shared" si="13"/>
        <v>677.86453509069838</v>
      </c>
      <c r="AM53" s="2">
        <f t="shared" si="13"/>
        <v>98.977673786116455</v>
      </c>
      <c r="AN53" s="2">
        <f t="shared" si="13"/>
        <v>14.45212044733997</v>
      </c>
      <c r="AO53" s="2">
        <f t="shared" si="13"/>
        <v>2.1102110954411955</v>
      </c>
    </row>
    <row r="54" spans="19:41" x14ac:dyDescent="0.25">
      <c r="S54">
        <f t="shared" si="8"/>
        <v>45</v>
      </c>
      <c r="T54">
        <f t="shared" si="5"/>
        <v>1.5961004156971434</v>
      </c>
      <c r="U54">
        <f t="shared" si="11"/>
        <v>65.43861059505997</v>
      </c>
      <c r="W54" s="2">
        <f t="shared" si="6"/>
        <v>2.6106140374873763</v>
      </c>
      <c r="AA54" s="2">
        <f t="shared" si="7"/>
        <v>119.94703141844845</v>
      </c>
      <c r="AB54" s="2">
        <f t="shared" si="3"/>
        <v>2.5572793023142122</v>
      </c>
      <c r="AF54" s="2">
        <f t="shared" si="12"/>
        <v>410.25250507040994</v>
      </c>
      <c r="AG54" s="2">
        <f t="shared" si="12"/>
        <v>31.543533987063633</v>
      </c>
      <c r="AH54" s="2">
        <f t="shared" si="12"/>
        <v>2.4253222688360481</v>
      </c>
      <c r="AL54" s="2">
        <f t="shared" si="13"/>
        <v>732.09449240844151</v>
      </c>
      <c r="AM54" s="2">
        <f t="shared" si="13"/>
        <v>106.89600369861499</v>
      </c>
      <c r="AN54" s="2">
        <f t="shared" si="13"/>
        <v>15.60830702214767</v>
      </c>
      <c r="AO54" s="2">
        <f t="shared" si="13"/>
        <v>2.2790304564096706</v>
      </c>
    </row>
    <row r="55" spans="19:41" x14ac:dyDescent="0.25">
      <c r="S55">
        <f t="shared" si="8"/>
        <v>46</v>
      </c>
      <c r="T55">
        <f t="shared" si="5"/>
        <v>1.7237903197079896</v>
      </c>
      <c r="U55">
        <f t="shared" si="11"/>
        <v>60.591240349413248</v>
      </c>
      <c r="W55" s="2">
        <f t="shared" si="6"/>
        <v>2.8194662203311052</v>
      </c>
      <c r="AA55" s="2">
        <f t="shared" si="7"/>
        <v>129.54293451926804</v>
      </c>
      <c r="AB55" s="2">
        <f t="shared" si="3"/>
        <v>2.7618646438315886</v>
      </c>
      <c r="AF55" s="2">
        <f t="shared" si="12"/>
        <v>443.0731863242076</v>
      </c>
      <c r="AG55" s="2">
        <f t="shared" si="12"/>
        <v>34.067053677528577</v>
      </c>
      <c r="AH55" s="2">
        <f t="shared" si="12"/>
        <v>2.6193508930111613</v>
      </c>
      <c r="AL55" s="2">
        <f t="shared" si="13"/>
        <v>790.66290987337436</v>
      </c>
      <c r="AM55" s="2">
        <f t="shared" si="13"/>
        <v>115.44780928501814</v>
      </c>
      <c r="AN55" s="2">
        <f t="shared" si="13"/>
        <v>16.856989878081485</v>
      </c>
      <c r="AO55" s="2">
        <f t="shared" si="13"/>
        <v>2.4613555641251765</v>
      </c>
    </row>
    <row r="56" spans="19:41" x14ac:dyDescent="0.25">
      <c r="S56">
        <f t="shared" si="8"/>
        <v>47</v>
      </c>
      <c r="T56">
        <f t="shared" si="5"/>
        <v>1.8616955657023013</v>
      </c>
      <c r="U56">
        <f t="shared" si="11"/>
        <v>56.102939437371191</v>
      </c>
      <c r="W56" s="2">
        <f t="shared" si="6"/>
        <v>3.0450268225934956</v>
      </c>
      <c r="AA56" s="2">
        <f t="shared" si="7"/>
        <v>139.9065211153054</v>
      </c>
      <c r="AB56" s="2">
        <f t="shared" si="3"/>
        <v>2.9828170524604447</v>
      </c>
      <c r="AF56" s="2">
        <f t="shared" si="12"/>
        <v>478.51956054672564</v>
      </c>
      <c r="AG56" s="2">
        <f t="shared" si="12"/>
        <v>36.792457900994016</v>
      </c>
      <c r="AH56" s="2">
        <f t="shared" si="12"/>
        <v>2.8289020345370721</v>
      </c>
      <c r="AL56" s="2">
        <f t="shared" si="13"/>
        <v>853.91686938228759</v>
      </c>
      <c r="AM56" s="2">
        <f t="shared" si="13"/>
        <v>124.68376934172143</v>
      </c>
      <c r="AN56" s="2">
        <f t="shared" si="13"/>
        <v>18.205568826044392</v>
      </c>
      <c r="AO56" s="2">
        <f t="shared" si="13"/>
        <v>2.6582668941572716</v>
      </c>
    </row>
    <row r="57" spans="19:41" x14ac:dyDescent="0.25">
      <c r="S57">
        <f t="shared" si="8"/>
        <v>48</v>
      </c>
      <c r="T57">
        <f t="shared" si="5"/>
        <v>2.0106333930119407</v>
      </c>
      <c r="U57">
        <f t="shared" si="11"/>
        <v>51.94710976970152</v>
      </c>
      <c r="W57" s="2">
        <f t="shared" si="6"/>
        <v>3.2886325374116248</v>
      </c>
      <c r="AA57" s="2">
        <f t="shared" si="7"/>
        <v>151.09920678596345</v>
      </c>
      <c r="AB57" s="2">
        <f t="shared" si="3"/>
        <v>3.2214459127531923</v>
      </c>
      <c r="AF57" s="2">
        <f t="shared" si="12"/>
        <v>516.80168625298052</v>
      </c>
      <c r="AG57" s="2">
        <f t="shared" si="12"/>
        <v>39.735897656724561</v>
      </c>
      <c r="AH57" s="2">
        <f t="shared" si="12"/>
        <v>3.0552175129954571</v>
      </c>
      <c r="AL57" s="2">
        <f t="shared" si="13"/>
        <v>922.23121979052405</v>
      </c>
      <c r="AM57" s="2">
        <f t="shared" si="13"/>
        <v>134.65861702823182</v>
      </c>
      <c r="AN57" s="2">
        <f t="shared" si="13"/>
        <v>19.662035670484812</v>
      </c>
      <c r="AO57" s="2">
        <f t="shared" si="13"/>
        <v>2.8709313613874832</v>
      </c>
    </row>
    <row r="58" spans="19:41" x14ac:dyDescent="0.25">
      <c r="S58">
        <f t="shared" si="8"/>
        <v>49</v>
      </c>
      <c r="T58">
        <f t="shared" si="5"/>
        <v>2.171486421073185</v>
      </c>
      <c r="U58">
        <f t="shared" si="11"/>
        <v>48.099123512731637</v>
      </c>
      <c r="W58" s="2">
        <f t="shared" si="6"/>
        <v>3.5517269949402386</v>
      </c>
      <c r="AA58" s="2">
        <f t="shared" si="7"/>
        <v>163.18732042898102</v>
      </c>
      <c r="AB58" s="2">
        <f t="shared" si="3"/>
        <v>3.4791653615611291</v>
      </c>
      <c r="AF58" s="2">
        <f t="shared" si="12"/>
        <v>558.14642688539436</v>
      </c>
      <c r="AG58" s="2">
        <f t="shared" si="12"/>
        <v>42.914816042856174</v>
      </c>
      <c r="AH58" s="2">
        <f t="shared" si="12"/>
        <v>3.2996384949900324</v>
      </c>
      <c r="AL58" s="2">
        <f t="shared" si="13"/>
        <v>996.01079830120466</v>
      </c>
      <c r="AM58" s="2">
        <f t="shared" si="13"/>
        <v>145.43146422096811</v>
      </c>
      <c r="AN58" s="2">
        <f t="shared" si="13"/>
        <v>21.235021569574027</v>
      </c>
      <c r="AO58" s="2">
        <f t="shared" si="13"/>
        <v>3.1006092352555736</v>
      </c>
    </row>
    <row r="59" spans="19:41" x14ac:dyDescent="0.25">
      <c r="S59">
        <f t="shared" si="8"/>
        <v>50</v>
      </c>
      <c r="T59">
        <f t="shared" si="5"/>
        <v>2.3452078799117149</v>
      </c>
      <c r="U59">
        <f t="shared" si="11"/>
        <v>44.536177141512326</v>
      </c>
      <c r="W59" s="2">
        <f t="shared" si="6"/>
        <v>3.8358693174385157</v>
      </c>
      <c r="AA59" s="2">
        <f t="shared" si="7"/>
        <v>176.24249733165885</v>
      </c>
      <c r="AB59" s="2">
        <f t="shared" si="3"/>
        <v>3.7575026683411425</v>
      </c>
      <c r="AF59" s="2">
        <f t="shared" si="12"/>
        <v>602.79879522768567</v>
      </c>
      <c r="AG59" s="2">
        <f t="shared" si="12"/>
        <v>46.348051625820418</v>
      </c>
      <c r="AH59" s="2">
        <f t="shared" si="12"/>
        <v>3.5636134420247672</v>
      </c>
      <c r="AL59" s="2">
        <f t="shared" si="13"/>
        <v>1075.6928295682023</v>
      </c>
      <c r="AM59" s="2">
        <f t="shared" si="13"/>
        <v>157.06615181574654</v>
      </c>
      <c r="AN59" s="2">
        <f t="shared" si="13"/>
        <v>22.933848184253428</v>
      </c>
      <c r="AO59" s="2">
        <f t="shared" si="13"/>
        <v>3.3486616082336238</v>
      </c>
    </row>
    <row r="60" spans="19:41" x14ac:dyDescent="0.25">
      <c r="S60">
        <f t="shared" si="8"/>
        <v>51</v>
      </c>
      <c r="T60">
        <f t="shared" si="5"/>
        <v>2.5328272590725236</v>
      </c>
      <c r="U60">
        <f t="shared" si="11"/>
        <v>41.23715630400519</v>
      </c>
      <c r="W60" s="2">
        <f t="shared" si="6"/>
        <v>4.1427433587737781</v>
      </c>
      <c r="AA60" s="2">
        <f t="shared" si="7"/>
        <v>190.34210368824381</v>
      </c>
      <c r="AB60" s="2">
        <f t="shared" si="3"/>
        <v>4.058107285896746</v>
      </c>
      <c r="AF60" s="2">
        <f t="shared" si="12"/>
        <v>651.02340537344355</v>
      </c>
      <c r="AG60" s="2">
        <f t="shared" si="12"/>
        <v>50.055950079443591</v>
      </c>
      <c r="AH60" s="2">
        <f t="shared" si="12"/>
        <v>3.8487066942216552</v>
      </c>
      <c r="AL60" s="2">
        <f t="shared" si="13"/>
        <v>1161.7495167301597</v>
      </c>
      <c r="AM60" s="2">
        <f t="shared" si="13"/>
        <v>169.63162805487511</v>
      </c>
      <c r="AN60" s="2">
        <f t="shared" si="13"/>
        <v>24.768582919265423</v>
      </c>
      <c r="AO60" s="2">
        <f t="shared" si="13"/>
        <v>3.6165584617867848</v>
      </c>
    </row>
    <row r="61" spans="19:41" x14ac:dyDescent="0.25">
      <c r="S61">
        <f t="shared" si="8"/>
        <v>52</v>
      </c>
      <c r="T61">
        <f t="shared" si="5"/>
        <v>2.7354564084708497</v>
      </c>
      <c r="U61">
        <f t="shared" si="11"/>
        <v>38.182510695465808</v>
      </c>
      <c r="W61" s="2">
        <f t="shared" si="6"/>
        <v>4.4741676830963462</v>
      </c>
      <c r="AA61" s="2">
        <f t="shared" si="7"/>
        <v>205.56969507920192</v>
      </c>
      <c r="AB61" s="2">
        <f t="shared" si="3"/>
        <v>4.3827606251890261</v>
      </c>
      <c r="AF61" s="2">
        <f t="shared" si="12"/>
        <v>703.10604085389389</v>
      </c>
      <c r="AG61" s="2">
        <f t="shared" si="12"/>
        <v>54.06048475530492</v>
      </c>
      <c r="AH61" s="2">
        <f t="shared" si="12"/>
        <v>4.1566077407459838</v>
      </c>
      <c r="AL61" s="2">
        <f t="shared" si="13"/>
        <v>1254.690839730272</v>
      </c>
      <c r="AM61" s="2">
        <f t="shared" si="13"/>
        <v>183.20235712085929</v>
      </c>
      <c r="AN61" s="2">
        <f t="shared" si="13"/>
        <v>26.750098583531638</v>
      </c>
      <c r="AO61" s="2">
        <f t="shared" si="13"/>
        <v>3.905887377620358</v>
      </c>
    </row>
    <row r="62" spans="19:41" x14ac:dyDescent="0.25">
      <c r="S62">
        <f t="shared" si="8"/>
        <v>53</v>
      </c>
      <c r="T62">
        <f t="shared" si="5"/>
        <v>2.9542961273183206</v>
      </c>
      <c r="U62">
        <f t="shared" si="11"/>
        <v>35.354138201517117</v>
      </c>
      <c r="W62" s="2">
        <f t="shared" si="6"/>
        <v>4.8321063418200598</v>
      </c>
      <c r="AA62" s="2">
        <f t="shared" si="7"/>
        <v>222.01551162936985</v>
      </c>
      <c r="AB62" s="2">
        <f t="shared" si="3"/>
        <v>4.7333866121439012</v>
      </c>
      <c r="AF62" s="2">
        <f t="shared" si="12"/>
        <v>759.35534821772001</v>
      </c>
      <c r="AG62" s="2">
        <f t="shared" si="12"/>
        <v>58.385386898864326</v>
      </c>
      <c r="AH62" s="2">
        <f t="shared" si="12"/>
        <v>4.4891412318764692</v>
      </c>
      <c r="AL62" s="2">
        <f t="shared" si="13"/>
        <v>1355.067577504924</v>
      </c>
      <c r="AM62" s="2">
        <f t="shared" si="13"/>
        <v>197.8587604180826</v>
      </c>
      <c r="AN62" s="2">
        <f t="shared" si="13"/>
        <v>28.890137823431139</v>
      </c>
      <c r="AO62" s="2">
        <f t="shared" si="13"/>
        <v>4.2183629458368319</v>
      </c>
    </row>
    <row r="63" spans="19:41" x14ac:dyDescent="0.25">
      <c r="S63">
        <f t="shared" si="8"/>
        <v>54</v>
      </c>
      <c r="T63">
        <f t="shared" si="5"/>
        <v>3.1906432801709346</v>
      </c>
      <c r="U63">
        <f t="shared" si="11"/>
        <v>32.73527762333341</v>
      </c>
      <c r="W63" s="2">
        <f t="shared" si="6"/>
        <v>5.2186805127739042</v>
      </c>
      <c r="AA63" s="2">
        <f t="shared" si="7"/>
        <v>239.77701277934042</v>
      </c>
      <c r="AB63" s="2">
        <f t="shared" si="3"/>
        <v>5.1120630890163739</v>
      </c>
      <c r="AF63" s="2">
        <f t="shared" si="12"/>
        <v>820.10466609926004</v>
      </c>
      <c r="AG63" s="2">
        <f t="shared" si="12"/>
        <v>63.056286283033636</v>
      </c>
      <c r="AH63" s="2">
        <f t="shared" si="12"/>
        <v>4.8482777920527749</v>
      </c>
      <c r="AL63" s="2">
        <f t="shared" si="13"/>
        <v>1463.4745719509719</v>
      </c>
      <c r="AM63" s="2">
        <f t="shared" si="13"/>
        <v>213.68769315754002</v>
      </c>
      <c r="AN63" s="2">
        <f t="shared" si="13"/>
        <v>31.201382710816752</v>
      </c>
      <c r="AO63" s="2">
        <f t="shared" si="13"/>
        <v>4.5558369257565428</v>
      </c>
    </row>
    <row r="64" spans="19:41" x14ac:dyDescent="0.25">
      <c r="S64">
        <f t="shared" si="8"/>
        <v>55</v>
      </c>
      <c r="T64">
        <f t="shared" si="5"/>
        <v>3.4458984822691847</v>
      </c>
      <c r="U64">
        <f t="shared" si="11"/>
        <v>30.310409349215298</v>
      </c>
      <c r="W64" s="2">
        <f t="shared" si="6"/>
        <v>5.6361810704993474</v>
      </c>
      <c r="AA64" s="2">
        <f t="shared" si="7"/>
        <v>258.95945483918308</v>
      </c>
      <c r="AB64" s="2">
        <f t="shared" si="3"/>
        <v>5.5210341278772184</v>
      </c>
      <c r="AF64" s="2">
        <f t="shared" si="12"/>
        <v>885.7140006142954</v>
      </c>
      <c r="AG64" s="2">
        <f t="shared" si="12"/>
        <v>68.100863092597436</v>
      </c>
      <c r="AH64" s="2">
        <f t="shared" si="12"/>
        <v>5.236145697979441</v>
      </c>
      <c r="AL64" s="2">
        <f t="shared" si="13"/>
        <v>1580.5542530142156</v>
      </c>
      <c r="AM64" s="2">
        <f t="shared" si="13"/>
        <v>230.78295906890651</v>
      </c>
      <c r="AN64" s="2">
        <f t="shared" si="13"/>
        <v>33.697529898153746</v>
      </c>
      <c r="AO64" s="2">
        <f t="shared" si="13"/>
        <v>4.9203092196158407</v>
      </c>
    </row>
    <row r="65" spans="19:41" x14ac:dyDescent="0.25">
      <c r="S65">
        <f t="shared" si="8"/>
        <v>56</v>
      </c>
      <c r="T65">
        <f t="shared" si="5"/>
        <v>3.7215743997144473</v>
      </c>
      <c r="U65">
        <f t="shared" si="11"/>
        <v>28.065163383925036</v>
      </c>
      <c r="W65" s="2">
        <f t="shared" si="6"/>
        <v>6.0870821621862836</v>
      </c>
      <c r="AA65" s="2">
        <f t="shared" si="7"/>
        <v>279.67651474714245</v>
      </c>
      <c r="AB65" s="2">
        <f t="shared" si="3"/>
        <v>5.9627233291931212</v>
      </c>
      <c r="AF65" s="2">
        <f t="shared" si="12"/>
        <v>956.57215878982868</v>
      </c>
      <c r="AG65" s="2">
        <f t="shared" si="12"/>
        <v>73.549011959566712</v>
      </c>
      <c r="AH65" s="2">
        <f t="shared" si="12"/>
        <v>5.6550434909919005</v>
      </c>
      <c r="AL65" s="2">
        <f t="shared" si="13"/>
        <v>1707.0004457891043</v>
      </c>
      <c r="AM65" s="2">
        <f t="shared" si="13"/>
        <v>249.24586629017719</v>
      </c>
      <c r="AN65" s="2">
        <f t="shared" si="13"/>
        <v>36.39337178615834</v>
      </c>
      <c r="AO65" s="2">
        <f t="shared" si="13"/>
        <v>5.3139397241740483</v>
      </c>
    </row>
    <row r="66" spans="19:41" x14ac:dyDescent="0.25">
      <c r="S66">
        <f t="shared" si="8"/>
        <v>57</v>
      </c>
      <c r="T66">
        <f t="shared" si="5"/>
        <v>4.0193047136691566</v>
      </c>
      <c r="U66">
        <f t="shared" si="11"/>
        <v>25.986234190756626</v>
      </c>
      <c r="W66" s="2">
        <f t="shared" si="6"/>
        <v>6.5740558696996647</v>
      </c>
      <c r="AA66" s="2">
        <f t="shared" si="7"/>
        <v>302.0509637297597</v>
      </c>
      <c r="AB66" s="2">
        <f t="shared" si="3"/>
        <v>6.4397481843087281</v>
      </c>
      <c r="AF66" s="2">
        <f t="shared" si="12"/>
        <v>1033.0990526707308</v>
      </c>
      <c r="AG66" s="2">
        <f t="shared" si="12"/>
        <v>79.433019121551879</v>
      </c>
      <c r="AH66" s="2">
        <f t="shared" si="12"/>
        <v>6.1074535984264688</v>
      </c>
      <c r="AL66" s="2">
        <f t="shared" si="13"/>
        <v>1843.5624821908527</v>
      </c>
      <c r="AM66" s="2">
        <f t="shared" si="13"/>
        <v>269.18582772912674</v>
      </c>
      <c r="AN66" s="2">
        <f t="shared" si="13"/>
        <v>39.304884184941706</v>
      </c>
      <c r="AO66" s="2">
        <f t="shared" si="13"/>
        <v>5.7390611304627779</v>
      </c>
    </row>
    <row r="67" spans="19:41" x14ac:dyDescent="0.25">
      <c r="S67">
        <f t="shared" si="8"/>
        <v>58</v>
      </c>
      <c r="T67">
        <f t="shared" si="5"/>
        <v>4.3408538017035658</v>
      </c>
      <c r="U67">
        <f t="shared" si="11"/>
        <v>24.061301841685772</v>
      </c>
      <c r="W67" s="2">
        <f t="shared" si="6"/>
        <v>7.0999880445855688</v>
      </c>
      <c r="AA67" s="2">
        <f t="shared" si="7"/>
        <v>326.21539485559884</v>
      </c>
      <c r="AB67" s="2">
        <f t="shared" si="3"/>
        <v>6.9549355869441998</v>
      </c>
      <c r="AF67" s="2">
        <f t="shared" si="12"/>
        <v>1115.7481877576381</v>
      </c>
      <c r="AG67" s="2">
        <f t="shared" si="12"/>
        <v>85.787753753014627</v>
      </c>
      <c r="AH67" s="2">
        <f t="shared" si="12"/>
        <v>6.5960570447159999</v>
      </c>
      <c r="AL67" s="2">
        <f t="shared" si="13"/>
        <v>1991.0496415661785</v>
      </c>
      <c r="AM67" s="2">
        <f t="shared" si="13"/>
        <v>290.72100945439394</v>
      </c>
      <c r="AN67" s="2">
        <f t="shared" si="13"/>
        <v>42.449320988149061</v>
      </c>
      <c r="AO67" s="2">
        <f t="shared" si="13"/>
        <v>6.1981927475303005</v>
      </c>
    </row>
    <row r="68" spans="19:41" x14ac:dyDescent="0.25">
      <c r="S68">
        <f t="shared" si="8"/>
        <v>59</v>
      </c>
      <c r="T68">
        <f t="shared" si="5"/>
        <v>4.6881271936615176</v>
      </c>
      <c r="U68">
        <f t="shared" si="11"/>
        <v>22.278959008329274</v>
      </c>
      <c r="W68" s="2">
        <f t="shared" si="6"/>
        <v>7.6679954098961662</v>
      </c>
      <c r="AA68" s="2">
        <f t="shared" si="7"/>
        <v>352.31300879411646</v>
      </c>
      <c r="AB68" s="2">
        <f t="shared" si="3"/>
        <v>7.5113385856306119</v>
      </c>
      <c r="AF68" s="2">
        <f t="shared" si="12"/>
        <v>1205.0093505227767</v>
      </c>
      <c r="AG68" s="2">
        <f t="shared" si="12"/>
        <v>92.650874603242542</v>
      </c>
      <c r="AH68" s="2">
        <f t="shared" si="12"/>
        <v>7.1237493393903124</v>
      </c>
      <c r="AL68" s="2">
        <f t="shared" si="13"/>
        <v>2150.3359465580661</v>
      </c>
      <c r="AM68" s="2">
        <f t="shared" si="13"/>
        <v>313.97903095860715</v>
      </c>
      <c r="AN68" s="2">
        <f t="shared" si="13"/>
        <v>45.845316421139927</v>
      </c>
      <c r="AO68" s="2">
        <f t="shared" si="13"/>
        <v>6.6940554321015444</v>
      </c>
    </row>
    <row r="69" spans="19:41" x14ac:dyDescent="0.25">
      <c r="S69">
        <f t="shared" si="8"/>
        <v>60</v>
      </c>
      <c r="T69">
        <f t="shared" si="5"/>
        <v>5.0631828640078043</v>
      </c>
      <c r="U69">
        <f t="shared" si="11"/>
        <v>20.62864336105434</v>
      </c>
      <c r="W69" s="2">
        <f t="shared" si="6"/>
        <v>8.2814440301808698</v>
      </c>
      <c r="AA69" s="2">
        <f t="shared" si="7"/>
        <v>380.49846243616952</v>
      </c>
      <c r="AB69" s="2">
        <f t="shared" si="3"/>
        <v>8.1122544763599667</v>
      </c>
      <c r="AF69" s="2">
        <f t="shared" ref="AF69:AH88" si="14">(AF$6/$U69)*360</f>
        <v>1301.411510930222</v>
      </c>
      <c r="AG69" s="2">
        <f t="shared" si="14"/>
        <v>100.06305316560555</v>
      </c>
      <c r="AH69" s="2">
        <f t="shared" si="14"/>
        <v>7.6936576361353968</v>
      </c>
      <c r="AL69" s="2">
        <f t="shared" ref="AL69:AO88" si="15">(AL$6/$U69)*360</f>
        <v>2322.3653426453693</v>
      </c>
      <c r="AM69" s="2">
        <f t="shared" si="15"/>
        <v>339.09772144338586</v>
      </c>
      <c r="AN69" s="2">
        <f t="shared" si="15"/>
        <v>49.51299546914354</v>
      </c>
      <c r="AO69" s="2">
        <f t="shared" si="15"/>
        <v>7.2295877126285131</v>
      </c>
    </row>
    <row r="70" spans="19:41" x14ac:dyDescent="0.25">
      <c r="S70">
        <f t="shared" si="8"/>
        <v>61</v>
      </c>
      <c r="T70">
        <f t="shared" si="5"/>
        <v>5.4682434275764997</v>
      </c>
      <c r="U70">
        <f t="shared" si="11"/>
        <v>19.100574975629598</v>
      </c>
      <c r="W70" s="2">
        <f t="shared" si="6"/>
        <v>8.9439692590983171</v>
      </c>
      <c r="AA70" s="2">
        <f t="shared" si="7"/>
        <v>410.93878540515226</v>
      </c>
      <c r="AB70" s="2">
        <f t="shared" si="3"/>
        <v>8.7612443426682916</v>
      </c>
      <c r="AF70" s="2">
        <f t="shared" si="14"/>
        <v>1405.5259571611668</v>
      </c>
      <c r="AG70" s="2">
        <f t="shared" si="14"/>
        <v>108.06821470061305</v>
      </c>
      <c r="AH70" s="2">
        <f t="shared" si="14"/>
        <v>8.3091592645973762</v>
      </c>
      <c r="AL70" s="2">
        <f t="shared" si="15"/>
        <v>2508.1572920516205</v>
      </c>
      <c r="AM70" s="2">
        <f t="shared" si="15"/>
        <v>366.22593660802517</v>
      </c>
      <c r="AN70" s="2">
        <f t="shared" si="15"/>
        <v>53.474093139795357</v>
      </c>
      <c r="AO70" s="2">
        <f t="shared" si="15"/>
        <v>7.8079632032835349</v>
      </c>
    </row>
    <row r="71" spans="19:41" x14ac:dyDescent="0.25">
      <c r="S71">
        <f t="shared" si="8"/>
        <v>62</v>
      </c>
      <c r="T71">
        <f t="shared" si="5"/>
        <v>5.9057093109934975</v>
      </c>
      <c r="U71">
        <f t="shared" si="11"/>
        <v>17.685698376483078</v>
      </c>
      <c r="W71" s="2">
        <f t="shared" si="6"/>
        <v>9.6594972828607855</v>
      </c>
      <c r="AA71" s="2">
        <f t="shared" si="7"/>
        <v>443.81436989010399</v>
      </c>
      <c r="AB71" s="2">
        <f t="shared" si="3"/>
        <v>9.4621541589484046</v>
      </c>
      <c r="AF71" s="2">
        <f t="shared" si="14"/>
        <v>1517.9696811208992</v>
      </c>
      <c r="AG71" s="2">
        <f t="shared" si="14"/>
        <v>116.71379854109949</v>
      </c>
      <c r="AH71" s="2">
        <f t="shared" si="14"/>
        <v>8.9739017447525882</v>
      </c>
      <c r="AL71" s="2">
        <f t="shared" si="15"/>
        <v>2708.8128151731357</v>
      </c>
      <c r="AM71" s="2">
        <f t="shared" si="15"/>
        <v>395.52444078223527</v>
      </c>
      <c r="AN71" s="2">
        <f t="shared" si="15"/>
        <v>57.752083266817031</v>
      </c>
      <c r="AO71" s="2">
        <f t="shared" si="15"/>
        <v>8.4326094110924803</v>
      </c>
    </row>
    <row r="72" spans="19:41" x14ac:dyDescent="0.25">
      <c r="S72">
        <f t="shared" si="8"/>
        <v>63</v>
      </c>
      <c r="T72">
        <f t="shared" si="5"/>
        <v>6.3781729778282319</v>
      </c>
      <c r="U72">
        <f t="shared" si="11"/>
        <v>16.375628873110742</v>
      </c>
      <c r="W72" s="2">
        <f t="shared" si="6"/>
        <v>10.432268387179297</v>
      </c>
      <c r="AA72" s="2">
        <f t="shared" si="7"/>
        <v>479.32003966661904</v>
      </c>
      <c r="AB72" s="2">
        <f t="shared" si="3"/>
        <v>10.219137582052278</v>
      </c>
      <c r="AF72" s="2">
        <f t="shared" si="14"/>
        <v>1639.4090347902863</v>
      </c>
      <c r="AG72" s="2">
        <f t="shared" si="14"/>
        <v>126.05103922212815</v>
      </c>
      <c r="AH72" s="2">
        <f t="shared" si="14"/>
        <v>9.6918244024506119</v>
      </c>
      <c r="AL72" s="2">
        <f t="shared" si="15"/>
        <v>2925.5210153284052</v>
      </c>
      <c r="AM72" s="2">
        <f t="shared" si="15"/>
        <v>427.16685963053033</v>
      </c>
      <c r="AN72" s="2">
        <f t="shared" si="15"/>
        <v>62.372317618140869</v>
      </c>
      <c r="AO72" s="2">
        <f t="shared" si="15"/>
        <v>9.1072280476605592</v>
      </c>
    </row>
    <row r="73" spans="19:41" x14ac:dyDescent="0.25">
      <c r="S73">
        <f t="shared" si="8"/>
        <v>64</v>
      </c>
      <c r="T73">
        <f t="shared" si="5"/>
        <v>6.8884342917742849</v>
      </c>
      <c r="U73">
        <f t="shared" ref="U73:U104" si="16">300/(T73*SQRT($D$10))</f>
        <v>15.162602871619455</v>
      </c>
      <c r="W73" s="2">
        <f t="shared" si="6"/>
        <v>11.266862085591743</v>
      </c>
      <c r="AA73" s="2">
        <f t="shared" si="7"/>
        <v>517.66620464069013</v>
      </c>
      <c r="AB73" s="2">
        <f t="shared" si="3"/>
        <v>11.036680566248515</v>
      </c>
      <c r="AF73" s="2">
        <f t="shared" si="14"/>
        <v>1770.5636790896888</v>
      </c>
      <c r="AG73" s="2">
        <f t="shared" si="14"/>
        <v>136.13527010161889</v>
      </c>
      <c r="AH73" s="2">
        <f t="shared" si="14"/>
        <v>10.467181714226244</v>
      </c>
      <c r="AL73" s="2">
        <f t="shared" si="15"/>
        <v>3159.5661254951347</v>
      </c>
      <c r="AM73" s="2">
        <f t="shared" si="15"/>
        <v>461.34070907409017</v>
      </c>
      <c r="AN73" s="2">
        <f t="shared" si="15"/>
        <v>67.362176132848319</v>
      </c>
      <c r="AO73" s="2">
        <f t="shared" si="15"/>
        <v>9.8358169658601327</v>
      </c>
    </row>
    <row r="74" spans="19:41" x14ac:dyDescent="0.25">
      <c r="S74">
        <f t="shared" si="8"/>
        <v>65</v>
      </c>
      <c r="T74">
        <f t="shared" si="5"/>
        <v>7.4395171089023595</v>
      </c>
      <c r="U74">
        <f t="shared" si="16"/>
        <v>14.039431866946664</v>
      </c>
      <c r="W74" s="2">
        <f t="shared" si="6"/>
        <v>12.168224258086546</v>
      </c>
      <c r="AA74" s="2">
        <f t="shared" si="7"/>
        <v>559.08010775740399</v>
      </c>
      <c r="AB74" s="2">
        <f t="shared" si="7"/>
        <v>11.91962794740504</v>
      </c>
      <c r="AF74" s="2">
        <f t="shared" si="14"/>
        <v>1912.2108486565878</v>
      </c>
      <c r="AG74" s="2">
        <f t="shared" si="14"/>
        <v>147.02625127097946</v>
      </c>
      <c r="AH74" s="2">
        <f t="shared" si="14"/>
        <v>11.304568519723592</v>
      </c>
      <c r="AL74" s="2">
        <f t="shared" si="15"/>
        <v>3412.335118794454</v>
      </c>
      <c r="AM74" s="2">
        <f t="shared" si="15"/>
        <v>498.24850652757044</v>
      </c>
      <c r="AN74" s="2">
        <f t="shared" si="15"/>
        <v>72.751229177238457</v>
      </c>
      <c r="AO74" s="2">
        <f t="shared" si="15"/>
        <v>10.622693851479109</v>
      </c>
    </row>
    <row r="75" spans="19:41" x14ac:dyDescent="0.25">
      <c r="S75">
        <f t="shared" si="8"/>
        <v>66</v>
      </c>
      <c r="T75">
        <f t="shared" ref="T75:T109" si="17">T$9*($D$12/$C$12)^(S75/100)</f>
        <v>8.0346871973130423</v>
      </c>
      <c r="U75">
        <f t="shared" si="16"/>
        <v>12.999459843109724</v>
      </c>
      <c r="W75" s="2">
        <f t="shared" ref="W75:W109" si="18">(W$6/$U75)*360</f>
        <v>13.141696460848227</v>
      </c>
      <c r="AA75" s="2">
        <f t="shared" ref="AA75:AB109" si="19">(AA$6/$U75)*360</f>
        <v>603.80717166380339</v>
      </c>
      <c r="AB75" s="2">
        <f t="shared" si="19"/>
        <v>12.873212153937793</v>
      </c>
      <c r="AF75" s="2">
        <f t="shared" si="14"/>
        <v>2065.1899578104512</v>
      </c>
      <c r="AG75" s="2">
        <f t="shared" si="14"/>
        <v>158.78852369897456</v>
      </c>
      <c r="AH75" s="2">
        <f t="shared" si="14"/>
        <v>12.208947251143861</v>
      </c>
      <c r="AL75" s="2">
        <f t="shared" si="15"/>
        <v>3685.3259278228393</v>
      </c>
      <c r="AM75" s="2">
        <f t="shared" si="15"/>
        <v>538.10897103616776</v>
      </c>
      <c r="AN75" s="2">
        <f t="shared" si="15"/>
        <v>78.5714127815734</v>
      </c>
      <c r="AO75" s="2">
        <f t="shared" si="15"/>
        <v>11.472521810229141</v>
      </c>
    </row>
    <row r="76" spans="19:41" x14ac:dyDescent="0.25">
      <c r="S76">
        <f t="shared" si="8"/>
        <v>67</v>
      </c>
      <c r="T76">
        <f t="shared" si="17"/>
        <v>8.6774715903826714</v>
      </c>
      <c r="U76">
        <f t="shared" si="16"/>
        <v>12.036523829035398</v>
      </c>
      <c r="W76" s="2">
        <f t="shared" si="18"/>
        <v>14.193047580816724</v>
      </c>
      <c r="AA76" s="2">
        <f t="shared" si="19"/>
        <v>652.11245310634683</v>
      </c>
      <c r="AB76" s="2">
        <f t="shared" si="19"/>
        <v>13.903084214668757</v>
      </c>
      <c r="AF76" s="2">
        <f t="shared" si="14"/>
        <v>2230.4075750001552</v>
      </c>
      <c r="AG76" s="2">
        <f t="shared" si="14"/>
        <v>171.49179170751643</v>
      </c>
      <c r="AH76" s="2">
        <f t="shared" si="14"/>
        <v>13.185677341080662</v>
      </c>
      <c r="AL76" s="2">
        <f t="shared" si="15"/>
        <v>3980.1563215401666</v>
      </c>
      <c r="AM76" s="2">
        <f t="shared" si="15"/>
        <v>581.15831942504815</v>
      </c>
      <c r="AN76" s="2">
        <f t="shared" si="15"/>
        <v>84.857217895967466</v>
      </c>
      <c r="AO76" s="2">
        <f t="shared" si="15"/>
        <v>12.390337001744294</v>
      </c>
    </row>
    <row r="77" spans="19:41" x14ac:dyDescent="0.25">
      <c r="S77">
        <f t="shared" si="8"/>
        <v>68</v>
      </c>
      <c r="T77">
        <f t="shared" si="17"/>
        <v>9.371679488291683</v>
      </c>
      <c r="U77">
        <f t="shared" si="16"/>
        <v>11.144917376219166</v>
      </c>
      <c r="W77" s="2">
        <f t="shared" si="18"/>
        <v>15.328508022648821</v>
      </c>
      <c r="AA77" s="2">
        <f t="shared" si="19"/>
        <v>704.28221368187894</v>
      </c>
      <c r="AB77" s="2">
        <f t="shared" si="19"/>
        <v>15.015347247349171</v>
      </c>
      <c r="AF77" s="2">
        <f t="shared" si="14"/>
        <v>2408.8427952130642</v>
      </c>
      <c r="AG77" s="2">
        <f t="shared" si="14"/>
        <v>185.21133604596986</v>
      </c>
      <c r="AH77" s="2">
        <f t="shared" si="14"/>
        <v>14.240546983016815</v>
      </c>
      <c r="AL77" s="2">
        <f t="shared" si="15"/>
        <v>4298.5734923192658</v>
      </c>
      <c r="AM77" s="2">
        <f t="shared" si="15"/>
        <v>627.65166614225745</v>
      </c>
      <c r="AN77" s="2">
        <f t="shared" si="15"/>
        <v>91.645894786970544</v>
      </c>
      <c r="AO77" s="2">
        <f t="shared" si="15"/>
        <v>13.381578484332179</v>
      </c>
    </row>
    <row r="78" spans="19:41" x14ac:dyDescent="0.25">
      <c r="S78">
        <f t="shared" si="8"/>
        <v>69</v>
      </c>
      <c r="T78">
        <f t="shared" si="17"/>
        <v>10.121424831699599</v>
      </c>
      <c r="U78">
        <f t="shared" si="16"/>
        <v>10.319356741779995</v>
      </c>
      <c r="W78" s="2">
        <f t="shared" si="18"/>
        <v>16.554806630676307</v>
      </c>
      <c r="AA78" s="2">
        <f t="shared" si="19"/>
        <v>760.6256162505108</v>
      </c>
      <c r="AB78" s="2">
        <f t="shared" si="19"/>
        <v>16.216592626303655</v>
      </c>
      <c r="AF78" s="2">
        <f t="shared" si="14"/>
        <v>2601.5530421830995</v>
      </c>
      <c r="AG78" s="2">
        <f t="shared" si="14"/>
        <v>200.02846001188314</v>
      </c>
      <c r="AH78" s="2">
        <f t="shared" si="14"/>
        <v>15.379807432697934</v>
      </c>
      <c r="AL78" s="2">
        <f t="shared" si="15"/>
        <v>4642.4644099706284</v>
      </c>
      <c r="AM78" s="2">
        <f t="shared" si="15"/>
        <v>677.86453509069793</v>
      </c>
      <c r="AN78" s="2">
        <f t="shared" si="15"/>
        <v>98.977673786116412</v>
      </c>
      <c r="AO78" s="2">
        <f t="shared" si="15"/>
        <v>14.452120447339968</v>
      </c>
    </row>
    <row r="79" spans="19:41" x14ac:dyDescent="0.25">
      <c r="S79">
        <f t="shared" ref="S79:S109" si="20">S78+1</f>
        <v>70</v>
      </c>
      <c r="T79">
        <f t="shared" si="17"/>
        <v>10.931150681340592</v>
      </c>
      <c r="U79">
        <f t="shared" si="16"/>
        <v>9.5549495765078429</v>
      </c>
      <c r="W79" s="2">
        <f t="shared" si="18"/>
        <v>17.879210564664302</v>
      </c>
      <c r="AA79" s="2">
        <f t="shared" si="19"/>
        <v>821.47655706352737</v>
      </c>
      <c r="AB79" s="2">
        <f t="shared" si="19"/>
        <v>17.513939043528453</v>
      </c>
      <c r="AF79" s="2">
        <f t="shared" si="14"/>
        <v>2809.6803347822865</v>
      </c>
      <c r="AG79" s="2">
        <f t="shared" si="14"/>
        <v>216.03097126190281</v>
      </c>
      <c r="AH79" s="2">
        <f t="shared" si="14"/>
        <v>16.610210053656292</v>
      </c>
      <c r="AL79" s="2">
        <f t="shared" si="15"/>
        <v>5013.867004101271</v>
      </c>
      <c r="AM79" s="2">
        <f t="shared" si="15"/>
        <v>732.09449240844083</v>
      </c>
      <c r="AN79" s="2">
        <f t="shared" si="15"/>
        <v>106.89600369861493</v>
      </c>
      <c r="AO79" s="2">
        <f t="shared" si="15"/>
        <v>15.608307022147663</v>
      </c>
    </row>
    <row r="80" spans="19:41" x14ac:dyDescent="0.25">
      <c r="S80">
        <f t="shared" si="20"/>
        <v>71</v>
      </c>
      <c r="T80">
        <f t="shared" si="17"/>
        <v>11.80565554801518</v>
      </c>
      <c r="U80">
        <f t="shared" si="16"/>
        <v>8.8471659323466145</v>
      </c>
      <c r="W80" s="2">
        <f t="shared" si="18"/>
        <v>19.309568365676803</v>
      </c>
      <c r="AA80" s="2">
        <f t="shared" si="19"/>
        <v>887.19564446366917</v>
      </c>
      <c r="AB80" s="2">
        <f t="shared" si="19"/>
        <v>18.91507469472317</v>
      </c>
      <c r="AF80" s="2">
        <f t="shared" si="14"/>
        <v>3034.4580547309483</v>
      </c>
      <c r="AG80" s="2">
        <f t="shared" si="14"/>
        <v>233.31370216812459</v>
      </c>
      <c r="AH80" s="2">
        <f t="shared" si="14"/>
        <v>17.939046326419863</v>
      </c>
      <c r="AL80" s="2">
        <f t="shared" si="15"/>
        <v>5414.9822410753868</v>
      </c>
      <c r="AM80" s="2">
        <f t="shared" si="15"/>
        <v>790.66290987337402</v>
      </c>
      <c r="AN80" s="2">
        <f t="shared" si="15"/>
        <v>115.44780928501812</v>
      </c>
      <c r="AO80" s="2">
        <f t="shared" si="15"/>
        <v>16.856989878081485</v>
      </c>
    </row>
    <row r="81" spans="19:41" x14ac:dyDescent="0.25">
      <c r="S81">
        <f t="shared" si="20"/>
        <v>72</v>
      </c>
      <c r="T81">
        <f t="shared" si="17"/>
        <v>12.750121829012127</v>
      </c>
      <c r="U81">
        <f t="shared" si="16"/>
        <v>8.1918114175000927</v>
      </c>
      <c r="W81" s="2">
        <f t="shared" si="18"/>
        <v>20.854356467261997</v>
      </c>
      <c r="AA81" s="2">
        <f t="shared" si="19"/>
        <v>958.17233588375439</v>
      </c>
      <c r="AB81" s="2">
        <f t="shared" si="19"/>
        <v>20.428302840254499</v>
      </c>
      <c r="AF81" s="2">
        <f t="shared" si="14"/>
        <v>3277.2182557326455</v>
      </c>
      <c r="AG81" s="2">
        <f t="shared" si="14"/>
        <v>251.97907180356219</v>
      </c>
      <c r="AH81" s="2">
        <f t="shared" si="14"/>
        <v>19.374191058505005</v>
      </c>
      <c r="AL81" s="2">
        <f t="shared" si="15"/>
        <v>5848.1871671459958</v>
      </c>
      <c r="AM81" s="2">
        <f t="shared" si="15"/>
        <v>853.91686938228725</v>
      </c>
      <c r="AN81" s="2">
        <f t="shared" si="15"/>
        <v>124.6837693417214</v>
      </c>
      <c r="AO81" s="2">
        <f t="shared" si="15"/>
        <v>18.205568826044392</v>
      </c>
    </row>
    <row r="82" spans="19:41" x14ac:dyDescent="0.25">
      <c r="S82">
        <f t="shared" si="20"/>
        <v>73</v>
      </c>
      <c r="T82">
        <f t="shared" si="17"/>
        <v>13.770146519477519</v>
      </c>
      <c r="U82">
        <f t="shared" si="16"/>
        <v>7.5850023400754427</v>
      </c>
      <c r="W82" s="2">
        <f t="shared" si="18"/>
        <v>22.522729427587038</v>
      </c>
      <c r="AA82" s="2">
        <f t="shared" si="19"/>
        <v>1034.8272458077056</v>
      </c>
      <c r="AB82" s="2">
        <f t="shared" si="19"/>
        <v>22.062591011050621</v>
      </c>
      <c r="AF82" s="2">
        <f t="shared" si="14"/>
        <v>3539.3995573485086</v>
      </c>
      <c r="AG82" s="2">
        <f t="shared" si="14"/>
        <v>272.13769288711455</v>
      </c>
      <c r="AH82" s="2">
        <f t="shared" si="14"/>
        <v>20.924149051259349</v>
      </c>
      <c r="AL82" s="2">
        <f t="shared" si="15"/>
        <v>6316.0489950524643</v>
      </c>
      <c r="AM82" s="2">
        <f t="shared" si="15"/>
        <v>922.23121979052428</v>
      </c>
      <c r="AN82" s="2">
        <f t="shared" si="15"/>
        <v>134.65861702823184</v>
      </c>
      <c r="AO82" s="2">
        <f t="shared" si="15"/>
        <v>19.662035670484823</v>
      </c>
    </row>
    <row r="83" spans="19:41" x14ac:dyDescent="0.25">
      <c r="S83">
        <f t="shared" si="20"/>
        <v>74</v>
      </c>
      <c r="T83">
        <f t="shared" si="17"/>
        <v>14.8717743807292</v>
      </c>
      <c r="U83">
        <f t="shared" si="16"/>
        <v>7.0231426929634093</v>
      </c>
      <c r="W83" s="2">
        <f t="shared" si="18"/>
        <v>24.324574180202234</v>
      </c>
      <c r="AA83" s="2">
        <f t="shared" si="19"/>
        <v>1117.6146383711482</v>
      </c>
      <c r="AB83" s="2">
        <f t="shared" si="19"/>
        <v>23.82762415102453</v>
      </c>
      <c r="AF83" s="2">
        <f t="shared" si="14"/>
        <v>3822.5556703907191</v>
      </c>
      <c r="AG83" s="2">
        <f t="shared" si="14"/>
        <v>293.90902728483843</v>
      </c>
      <c r="AH83" s="2">
        <f t="shared" si="14"/>
        <v>22.598105500106545</v>
      </c>
      <c r="AL83" s="2">
        <f t="shared" si="15"/>
        <v>6821.3403175622607</v>
      </c>
      <c r="AM83" s="2">
        <f t="shared" si="15"/>
        <v>996.01079830120443</v>
      </c>
      <c r="AN83" s="2">
        <f t="shared" si="15"/>
        <v>145.43146422096808</v>
      </c>
      <c r="AO83" s="2">
        <f t="shared" si="15"/>
        <v>21.235021569574027</v>
      </c>
    </row>
    <row r="84" spans="19:41" x14ac:dyDescent="0.25">
      <c r="S84">
        <f t="shared" si="20"/>
        <v>75</v>
      </c>
      <c r="T84">
        <f t="shared" si="17"/>
        <v>16.061533762075424</v>
      </c>
      <c r="U84">
        <f t="shared" si="16"/>
        <v>6.5029028435651979</v>
      </c>
      <c r="W84" s="2">
        <f t="shared" si="18"/>
        <v>26.27056862493027</v>
      </c>
      <c r="AA84" s="2">
        <f t="shared" si="19"/>
        <v>1207.0251193729951</v>
      </c>
      <c r="AB84" s="2">
        <f t="shared" si="19"/>
        <v>25.733862010953874</v>
      </c>
      <c r="AF84" s="2">
        <f t="shared" si="14"/>
        <v>4128.3646043575191</v>
      </c>
      <c r="AG84" s="2">
        <f t="shared" si="14"/>
        <v>317.42209395209477</v>
      </c>
      <c r="AH84" s="2">
        <f t="shared" si="14"/>
        <v>24.405980426869998</v>
      </c>
      <c r="AL84" s="2">
        <f t="shared" si="15"/>
        <v>7367.055538113972</v>
      </c>
      <c r="AM84" s="2">
        <f t="shared" si="15"/>
        <v>1075.6928295682021</v>
      </c>
      <c r="AN84" s="2">
        <f t="shared" si="15"/>
        <v>157.06615181574657</v>
      </c>
      <c r="AO84" s="2">
        <f t="shared" si="15"/>
        <v>22.933848184253435</v>
      </c>
    </row>
    <row r="85" spans="19:41" x14ac:dyDescent="0.25">
      <c r="S85">
        <f t="shared" si="20"/>
        <v>76</v>
      </c>
      <c r="T85">
        <f t="shared" si="17"/>
        <v>17.346475288420788</v>
      </c>
      <c r="U85">
        <f t="shared" si="16"/>
        <v>6.0211998020796447</v>
      </c>
      <c r="W85" s="2">
        <f t="shared" si="18"/>
        <v>28.372244906094885</v>
      </c>
      <c r="AA85" s="2">
        <f t="shared" si="19"/>
        <v>1303.5885436510962</v>
      </c>
      <c r="AB85" s="2">
        <f t="shared" si="19"/>
        <v>27.792601133938064</v>
      </c>
      <c r="AF85" s="2">
        <f t="shared" si="14"/>
        <v>4458.6386114737534</v>
      </c>
      <c r="AG85" s="2">
        <f t="shared" si="14"/>
        <v>342.81623351189251</v>
      </c>
      <c r="AH85" s="2">
        <f t="shared" si="14"/>
        <v>26.358487466745949</v>
      </c>
      <c r="AL85" s="2">
        <f t="shared" si="15"/>
        <v>7956.4286159309222</v>
      </c>
      <c r="AM85" s="2">
        <f t="shared" si="15"/>
        <v>1161.749516730159</v>
      </c>
      <c r="AN85" s="2">
        <f t="shared" si="15"/>
        <v>169.63162805487505</v>
      </c>
      <c r="AO85" s="2">
        <f t="shared" si="15"/>
        <v>24.768582919265423</v>
      </c>
    </row>
    <row r="86" spans="19:41" x14ac:dyDescent="0.25">
      <c r="S86">
        <f t="shared" si="20"/>
        <v>77</v>
      </c>
      <c r="T86">
        <f t="shared" si="17"/>
        <v>18.734213642926218</v>
      </c>
      <c r="U86">
        <f t="shared" si="16"/>
        <v>5.5751789514184553</v>
      </c>
      <c r="W86" s="2">
        <f t="shared" si="18"/>
        <v>30.642057753082405</v>
      </c>
      <c r="AA86" s="2">
        <f t="shared" si="19"/>
        <v>1407.8771550513659</v>
      </c>
      <c r="AB86" s="2">
        <f t="shared" si="19"/>
        <v>30.016041799765002</v>
      </c>
      <c r="AF86" s="2">
        <f t="shared" si="14"/>
        <v>4815.3349262663733</v>
      </c>
      <c r="AG86" s="2">
        <f t="shared" si="14"/>
        <v>370.24193400040099</v>
      </c>
      <c r="AH86" s="2">
        <f t="shared" si="14"/>
        <v>28.467197358303636</v>
      </c>
      <c r="AL86" s="2">
        <f t="shared" si="15"/>
        <v>8592.952230764784</v>
      </c>
      <c r="AM86" s="2">
        <f t="shared" si="15"/>
        <v>1254.6908397302714</v>
      </c>
      <c r="AN86" s="2">
        <f t="shared" si="15"/>
        <v>183.20235712085923</v>
      </c>
      <c r="AO86" s="2">
        <f t="shared" si="15"/>
        <v>26.750098583531638</v>
      </c>
    </row>
    <row r="87" spans="19:41" x14ac:dyDescent="0.25">
      <c r="S87">
        <f t="shared" si="20"/>
        <v>78</v>
      </c>
      <c r="T87">
        <f t="shared" si="17"/>
        <v>20.232972692330428</v>
      </c>
      <c r="U87">
        <f t="shared" si="16"/>
        <v>5.162197130479524</v>
      </c>
      <c r="W87" s="2">
        <f t="shared" si="18"/>
        <v>33.093458288227865</v>
      </c>
      <c r="AA87" s="2">
        <f t="shared" si="19"/>
        <v>1520.5089775981012</v>
      </c>
      <c r="AB87" s="2">
        <f t="shared" si="19"/>
        <v>32.417360324905196</v>
      </c>
      <c r="AF87" s="2">
        <f t="shared" si="14"/>
        <v>5200.5673643185</v>
      </c>
      <c r="AG87" s="2">
        <f t="shared" si="14"/>
        <v>399.86172267306523</v>
      </c>
      <c r="AH87" s="2">
        <f t="shared" si="14"/>
        <v>30.74460651275956</v>
      </c>
      <c r="AL87" s="2">
        <f t="shared" si="15"/>
        <v>9280.3984808410278</v>
      </c>
      <c r="AM87" s="2">
        <f t="shared" si="15"/>
        <v>1355.0675775049235</v>
      </c>
      <c r="AN87" s="2">
        <f t="shared" si="15"/>
        <v>197.8587604180826</v>
      </c>
      <c r="AO87" s="2">
        <f t="shared" si="15"/>
        <v>28.890137823431143</v>
      </c>
    </row>
    <row r="88" spans="19:41" x14ac:dyDescent="0.25">
      <c r="S88">
        <f t="shared" si="20"/>
        <v>79</v>
      </c>
      <c r="T88">
        <f t="shared" si="17"/>
        <v>21.851634222350341</v>
      </c>
      <c r="U88">
        <f t="shared" si="16"/>
        <v>4.779806970528016</v>
      </c>
      <c r="W88" s="2">
        <f t="shared" si="18"/>
        <v>35.740973739418997</v>
      </c>
      <c r="AA88" s="2">
        <f t="shared" si="19"/>
        <v>1642.1514779619206</v>
      </c>
      <c r="AB88" s="2">
        <f t="shared" si="19"/>
        <v>35.010787146590594</v>
      </c>
      <c r="AF88" s="2">
        <f t="shared" si="14"/>
        <v>5616.6188489374836</v>
      </c>
      <c r="AG88" s="2">
        <f t="shared" si="14"/>
        <v>431.85112915626212</v>
      </c>
      <c r="AH88" s="2">
        <f t="shared" si="14"/>
        <v>33.204211068874429</v>
      </c>
      <c r="AL88" s="2">
        <f t="shared" si="15"/>
        <v>10022.841236664388</v>
      </c>
      <c r="AM88" s="2">
        <f t="shared" si="15"/>
        <v>1463.4745719509713</v>
      </c>
      <c r="AN88" s="2">
        <f t="shared" si="15"/>
        <v>213.68769315754</v>
      </c>
      <c r="AO88" s="2">
        <f t="shared" si="15"/>
        <v>31.201382710816752</v>
      </c>
    </row>
    <row r="89" spans="19:41" x14ac:dyDescent="0.25">
      <c r="S89">
        <f t="shared" si="20"/>
        <v>80</v>
      </c>
      <c r="T89">
        <f t="shared" si="17"/>
        <v>23.599790571970303</v>
      </c>
      <c r="U89">
        <f t="shared" si="16"/>
        <v>4.4257423918613465</v>
      </c>
      <c r="W89" s="2">
        <f t="shared" si="18"/>
        <v>38.60029352980149</v>
      </c>
      <c r="AA89" s="2">
        <f t="shared" si="19"/>
        <v>1773.525520929411</v>
      </c>
      <c r="AB89" s="2">
        <f t="shared" si="19"/>
        <v>37.811691153710761</v>
      </c>
      <c r="AF89" s="2">
        <f t="shared" ref="AF89:AH109" si="21">(AF$6/$U89)*360</f>
        <v>6065.9549399710049</v>
      </c>
      <c r="AG89" s="2">
        <f t="shared" si="21"/>
        <v>466.39972565221194</v>
      </c>
      <c r="AH89" s="2">
        <f t="shared" si="21"/>
        <v>35.86058687232822</v>
      </c>
      <c r="AL89" s="2">
        <f t="shared" ref="AL89:AO109" si="22">(AL$6/$U89)*360</f>
        <v>10824.680283154847</v>
      </c>
      <c r="AM89" s="2">
        <f t="shared" si="22"/>
        <v>1580.5542530142152</v>
      </c>
      <c r="AN89" s="2">
        <f t="shared" si="22"/>
        <v>230.78295906890648</v>
      </c>
      <c r="AO89" s="2">
        <f t="shared" si="22"/>
        <v>33.697529898153746</v>
      </c>
    </row>
    <row r="90" spans="19:41" x14ac:dyDescent="0.25">
      <c r="S90">
        <f t="shared" si="20"/>
        <v>81</v>
      </c>
      <c r="T90">
        <f t="shared" si="17"/>
        <v>25.487801478536454</v>
      </c>
      <c r="U90">
        <f t="shared" si="16"/>
        <v>4.0979051748097728</v>
      </c>
      <c r="W90" s="2">
        <f t="shared" si="18"/>
        <v>41.688362254762026</v>
      </c>
      <c r="AA90" s="2">
        <f t="shared" si="19"/>
        <v>1915.4096413150005</v>
      </c>
      <c r="AB90" s="2">
        <f t="shared" si="19"/>
        <v>40.8366707642801</v>
      </c>
      <c r="AF90" s="2">
        <f t="shared" si="21"/>
        <v>6551.2384449444089</v>
      </c>
      <c r="AG90" s="2">
        <f t="shared" si="21"/>
        <v>503.71225036150719</v>
      </c>
      <c r="AH90" s="2">
        <f t="shared" si="21"/>
        <v>38.729475853539462</v>
      </c>
      <c r="AL90" s="2">
        <f t="shared" si="22"/>
        <v>11690.667393182901</v>
      </c>
      <c r="AM90" s="2">
        <f t="shared" si="22"/>
        <v>1707.0004457891034</v>
      </c>
      <c r="AN90" s="2">
        <f t="shared" si="22"/>
        <v>249.2458662901771</v>
      </c>
      <c r="AO90" s="2">
        <f t="shared" si="22"/>
        <v>36.393371786158333</v>
      </c>
    </row>
    <row r="91" spans="19:41" x14ac:dyDescent="0.25">
      <c r="S91">
        <f t="shared" si="20"/>
        <v>82</v>
      </c>
      <c r="T91">
        <f t="shared" si="17"/>
        <v>27.526855470524954</v>
      </c>
      <c r="U91">
        <f t="shared" si="16"/>
        <v>3.7943525254912394</v>
      </c>
      <c r="W91" s="2">
        <f t="shared" si="18"/>
        <v>45.023480097178485</v>
      </c>
      <c r="AA91" s="2">
        <f t="shared" si="19"/>
        <v>2068.6446576307699</v>
      </c>
      <c r="AB91" s="2">
        <f t="shared" si="19"/>
        <v>44.103652289208668</v>
      </c>
      <c r="AF91" s="2">
        <f t="shared" si="21"/>
        <v>7075.3451991060683</v>
      </c>
      <c r="AG91" s="2">
        <f t="shared" si="21"/>
        <v>544.0098207807556</v>
      </c>
      <c r="AH91" s="2">
        <f t="shared" si="21"/>
        <v>41.827879315810804</v>
      </c>
      <c r="AL91" s="2">
        <f t="shared" si="22"/>
        <v>12625.934487018107</v>
      </c>
      <c r="AM91" s="2">
        <f t="shared" si="22"/>
        <v>1843.5624821908518</v>
      </c>
      <c r="AN91" s="2">
        <f t="shared" si="22"/>
        <v>269.18582772912663</v>
      </c>
      <c r="AO91" s="2">
        <f t="shared" si="22"/>
        <v>39.304884184941706</v>
      </c>
    </row>
    <row r="92" spans="19:41" x14ac:dyDescent="0.25">
      <c r="S92">
        <f t="shared" si="20"/>
        <v>83</v>
      </c>
      <c r="T92">
        <f t="shared" si="17"/>
        <v>29.729036171804054</v>
      </c>
      <c r="U92">
        <f t="shared" si="16"/>
        <v>3.5132855626338508</v>
      </c>
      <c r="W92" s="2">
        <f t="shared" si="18"/>
        <v>48.625411276008435</v>
      </c>
      <c r="AA92" s="2">
        <f t="shared" si="19"/>
        <v>2234.1386548552814</v>
      </c>
      <c r="AB92" s="2">
        <f t="shared" si="19"/>
        <v>47.631996165290587</v>
      </c>
      <c r="AF92" s="2">
        <f t="shared" si="21"/>
        <v>7641.3811078949602</v>
      </c>
      <c r="AG92" s="2">
        <f t="shared" si="21"/>
        <v>587.53124406546294</v>
      </c>
      <c r="AH92" s="2">
        <f t="shared" si="21"/>
        <v>45.17415868663619</v>
      </c>
      <c r="AL92" s="2">
        <f t="shared" si="22"/>
        <v>13636.024044566657</v>
      </c>
      <c r="AM92" s="2">
        <f t="shared" si="22"/>
        <v>1991.0496415661778</v>
      </c>
      <c r="AN92" s="2">
        <f t="shared" si="22"/>
        <v>290.72100945439394</v>
      </c>
      <c r="AO92" s="2">
        <f t="shared" si="22"/>
        <v>42.449320988149069</v>
      </c>
    </row>
    <row r="93" spans="19:41" x14ac:dyDescent="0.25">
      <c r="S93">
        <f t="shared" si="20"/>
        <v>84</v>
      </c>
      <c r="T93">
        <f t="shared" si="17"/>
        <v>32.107393910314258</v>
      </c>
      <c r="U93">
        <f t="shared" si="16"/>
        <v>3.2530386572379526</v>
      </c>
      <c r="W93" s="2">
        <f t="shared" si="18"/>
        <v>52.515501170891099</v>
      </c>
      <c r="AA93" s="2">
        <f t="shared" si="19"/>
        <v>2412.8723658297195</v>
      </c>
      <c r="AB93" s="2">
        <f t="shared" si="19"/>
        <v>51.442611686955274</v>
      </c>
      <c r="AF93" s="2">
        <f t="shared" si="21"/>
        <v>8252.7005528255158</v>
      </c>
      <c r="AG93" s="2">
        <f t="shared" si="21"/>
        <v>634.53443222347391</v>
      </c>
      <c r="AH93" s="2">
        <f t="shared" si="21"/>
        <v>48.788144329229915</v>
      </c>
      <c r="AL93" s="2">
        <f t="shared" si="22"/>
        <v>14726.921950623404</v>
      </c>
      <c r="AM93" s="2">
        <f t="shared" si="22"/>
        <v>2150.335946558067</v>
      </c>
      <c r="AN93" s="2">
        <f t="shared" si="22"/>
        <v>313.97903095860732</v>
      </c>
      <c r="AO93" s="2">
        <f t="shared" si="22"/>
        <v>45.84531642113997</v>
      </c>
    </row>
    <row r="94" spans="19:41" x14ac:dyDescent="0.25">
      <c r="S94">
        <f t="shared" si="20"/>
        <v>85</v>
      </c>
      <c r="T94">
        <f t="shared" si="17"/>
        <v>34.676023055527359</v>
      </c>
      <c r="U94">
        <f t="shared" si="16"/>
        <v>3.0120695619035214</v>
      </c>
      <c r="W94" s="2">
        <f t="shared" si="18"/>
        <v>56.716802816855292</v>
      </c>
      <c r="AA94" s="2">
        <f t="shared" si="19"/>
        <v>2605.9049831720604</v>
      </c>
      <c r="AB94" s="2">
        <f t="shared" si="19"/>
        <v>55.558080916693825</v>
      </c>
      <c r="AF94" s="2">
        <f t="shared" si="21"/>
        <v>8912.9262698649218</v>
      </c>
      <c r="AG94" s="2">
        <f t="shared" si="21"/>
        <v>685.29793052555431</v>
      </c>
      <c r="AH94" s="2">
        <f t="shared" si="21"/>
        <v>52.691253059106167</v>
      </c>
      <c r="AL94" s="2">
        <f t="shared" si="22"/>
        <v>15905.092967782723</v>
      </c>
      <c r="AM94" s="2">
        <f t="shared" si="22"/>
        <v>2322.3653426453684</v>
      </c>
      <c r="AN94" s="2">
        <f t="shared" si="22"/>
        <v>339.09772144338581</v>
      </c>
      <c r="AO94" s="2">
        <f t="shared" si="22"/>
        <v>49.51299546914354</v>
      </c>
    </row>
    <row r="95" spans="19:41" x14ac:dyDescent="0.25">
      <c r="S95">
        <f t="shared" si="20"/>
        <v>86</v>
      </c>
      <c r="T95">
        <f t="shared" si="17"/>
        <v>37.450145542992679</v>
      </c>
      <c r="U95">
        <f t="shared" si="16"/>
        <v>2.7889502713284324</v>
      </c>
      <c r="W95" s="2">
        <f t="shared" si="18"/>
        <v>61.254213518752209</v>
      </c>
      <c r="AA95" s="2">
        <f t="shared" si="19"/>
        <v>2814.3804361511825</v>
      </c>
      <c r="AB95" s="2">
        <f t="shared" si="19"/>
        <v>60.002792508464744</v>
      </c>
      <c r="AF95" s="2">
        <f t="shared" si="21"/>
        <v>9625.9708181038914</v>
      </c>
      <c r="AG95" s="2">
        <f t="shared" si="21"/>
        <v>740.1225681906094</v>
      </c>
      <c r="AH95" s="2">
        <f t="shared" si="21"/>
        <v>56.906615062122604</v>
      </c>
      <c r="AL95" s="2">
        <f t="shared" si="22"/>
        <v>17177.519047223785</v>
      </c>
      <c r="AM95" s="2">
        <f t="shared" si="22"/>
        <v>2508.1572920516214</v>
      </c>
      <c r="AN95" s="2">
        <f t="shared" si="22"/>
        <v>366.22593660802534</v>
      </c>
      <c r="AO95" s="2">
        <f t="shared" si="22"/>
        <v>53.474093139795386</v>
      </c>
    </row>
    <row r="96" spans="19:41" x14ac:dyDescent="0.25">
      <c r="S96">
        <f t="shared" si="20"/>
        <v>87</v>
      </c>
      <c r="T96">
        <f t="shared" si="17"/>
        <v>40.446201080944689</v>
      </c>
      <c r="U96">
        <f t="shared" si="16"/>
        <v>2.5823585598160506</v>
      </c>
      <c r="W96" s="2">
        <f t="shared" si="18"/>
        <v>66.154622395002662</v>
      </c>
      <c r="AA96" s="2">
        <f t="shared" si="19"/>
        <v>3039.5341697182412</v>
      </c>
      <c r="AB96" s="2">
        <f t="shared" si="19"/>
        <v>64.803086237128454</v>
      </c>
      <c r="AF96" s="2">
        <f t="shared" si="21"/>
        <v>10396.059765946202</v>
      </c>
      <c r="AG96" s="2">
        <f t="shared" si="21"/>
        <v>799.33324112765092</v>
      </c>
      <c r="AH96" s="2">
        <f t="shared" si="21"/>
        <v>61.459210966115748</v>
      </c>
      <c r="AL96" s="2">
        <f t="shared" si="22"/>
        <v>18551.740704403448</v>
      </c>
      <c r="AM96" s="2">
        <f t="shared" si="22"/>
        <v>2708.8128151731344</v>
      </c>
      <c r="AN96" s="2">
        <f t="shared" si="22"/>
        <v>395.52444078223516</v>
      </c>
      <c r="AO96" s="2">
        <f t="shared" si="22"/>
        <v>57.75208326681701</v>
      </c>
    </row>
    <row r="97" spans="19:41" x14ac:dyDescent="0.25">
      <c r="S97">
        <f t="shared" si="20"/>
        <v>88</v>
      </c>
      <c r="T97">
        <f t="shared" si="17"/>
        <v>43.681944573545351</v>
      </c>
      <c r="U97">
        <f t="shared" si="16"/>
        <v>2.3910701456425918</v>
      </c>
      <c r="W97" s="2">
        <f t="shared" si="18"/>
        <v>71.447069725017371</v>
      </c>
      <c r="AA97" s="2">
        <f t="shared" si="19"/>
        <v>3282.700465868531</v>
      </c>
      <c r="AB97" s="2">
        <f t="shared" si="19"/>
        <v>69.987409090406686</v>
      </c>
      <c r="AF97" s="2">
        <f t="shared" si="21"/>
        <v>11227.756732220651</v>
      </c>
      <c r="AG97" s="2">
        <f t="shared" si="21"/>
        <v>863.28083729921661</v>
      </c>
      <c r="AH97" s="2">
        <f t="shared" si="21"/>
        <v>66.376019878428451</v>
      </c>
      <c r="AL97" s="2">
        <f t="shared" si="22"/>
        <v>20035.901704853237</v>
      </c>
      <c r="AM97" s="2">
        <f t="shared" si="22"/>
        <v>2925.5210153284065</v>
      </c>
      <c r="AN97" s="2">
        <f t="shared" si="22"/>
        <v>427.16685963053067</v>
      </c>
      <c r="AO97" s="2">
        <f t="shared" si="22"/>
        <v>62.372317618140926</v>
      </c>
    </row>
    <row r="98" spans="19:41" x14ac:dyDescent="0.25">
      <c r="S98">
        <f t="shared" si="20"/>
        <v>89</v>
      </c>
      <c r="T98">
        <f t="shared" si="17"/>
        <v>47.176551338099593</v>
      </c>
      <c r="U98">
        <f t="shared" si="16"/>
        <v>2.2139514358496157</v>
      </c>
      <c r="W98" s="2">
        <f t="shared" si="18"/>
        <v>77.162919044597231</v>
      </c>
      <c r="AA98" s="2">
        <f t="shared" si="19"/>
        <v>3545.3203507208423</v>
      </c>
      <c r="AB98" s="2">
        <f t="shared" si="19"/>
        <v>75.586483848380766</v>
      </c>
      <c r="AF98" s="2">
        <f t="shared" si="21"/>
        <v>12125.990430611226</v>
      </c>
      <c r="AG98" s="2">
        <f t="shared" si="21"/>
        <v>932.34431611611308</v>
      </c>
      <c r="AH98" s="2">
        <f t="shared" si="21"/>
        <v>71.686179266612413</v>
      </c>
      <c r="AL98" s="2">
        <f t="shared" si="22"/>
        <v>21638.797324892279</v>
      </c>
      <c r="AM98" s="2">
        <f t="shared" si="22"/>
        <v>3159.5661254951324</v>
      </c>
      <c r="AN98" s="2">
        <f t="shared" si="22"/>
        <v>461.34070907409006</v>
      </c>
      <c r="AO98" s="2">
        <f t="shared" si="22"/>
        <v>67.362176132848305</v>
      </c>
    </row>
    <row r="99" spans="19:41" x14ac:dyDescent="0.25">
      <c r="S99">
        <f t="shared" si="20"/>
        <v>90</v>
      </c>
      <c r="T99">
        <f t="shared" si="17"/>
        <v>50.950730739771878</v>
      </c>
      <c r="U99">
        <f t="shared" si="16"/>
        <v>2.049952808466557</v>
      </c>
      <c r="W99" s="2">
        <f t="shared" si="18"/>
        <v>83.336043009167994</v>
      </c>
      <c r="AA99" s="2">
        <f t="shared" si="19"/>
        <v>3828.9501341724786</v>
      </c>
      <c r="AB99" s="2">
        <f t="shared" si="19"/>
        <v>81.633491149548306</v>
      </c>
      <c r="AF99" s="2">
        <f t="shared" si="21"/>
        <v>13096.083877673516</v>
      </c>
      <c r="AG99" s="2">
        <f t="shared" si="21"/>
        <v>1006.9329541861848</v>
      </c>
      <c r="AH99" s="2">
        <f t="shared" si="21"/>
        <v>77.421157629775109</v>
      </c>
      <c r="AL99" s="2">
        <f t="shared" si="22"/>
        <v>23369.926473254054</v>
      </c>
      <c r="AM99" s="2">
        <f t="shared" si="22"/>
        <v>3412.3351187944554</v>
      </c>
      <c r="AN99" s="2">
        <f t="shared" si="22"/>
        <v>498.24850652757078</v>
      </c>
      <c r="AO99" s="2">
        <f t="shared" si="22"/>
        <v>72.751229177238514</v>
      </c>
    </row>
    <row r="100" spans="19:41" x14ac:dyDescent="0.25">
      <c r="S100">
        <f t="shared" si="20"/>
        <v>91</v>
      </c>
      <c r="T100">
        <f t="shared" si="17"/>
        <v>55.026848917212646</v>
      </c>
      <c r="U100">
        <f t="shared" si="16"/>
        <v>1.8981023923531868</v>
      </c>
      <c r="W100" s="2">
        <f t="shared" si="18"/>
        <v>90.003024126290569</v>
      </c>
      <c r="AA100" s="2">
        <f t="shared" si="19"/>
        <v>4135.2706327366286</v>
      </c>
      <c r="AB100" s="2">
        <f t="shared" si="19"/>
        <v>88.164266122376773</v>
      </c>
      <c r="AF100" s="2">
        <f t="shared" si="21"/>
        <v>14143.785937526509</v>
      </c>
      <c r="AG100" s="2">
        <f t="shared" si="21"/>
        <v>1087.4887707256046</v>
      </c>
      <c r="AH100" s="2">
        <f t="shared" si="21"/>
        <v>83.614940983835922</v>
      </c>
      <c r="AL100" s="2">
        <f t="shared" si="22"/>
        <v>25239.5479825041</v>
      </c>
      <c r="AM100" s="2">
        <f t="shared" si="22"/>
        <v>3685.3259278228379</v>
      </c>
      <c r="AN100" s="2">
        <f t="shared" si="22"/>
        <v>538.10897103616765</v>
      </c>
      <c r="AO100" s="2">
        <f t="shared" si="22"/>
        <v>78.571412781573386</v>
      </c>
    </row>
    <row r="101" spans="19:41" x14ac:dyDescent="0.25">
      <c r="S101">
        <f t="shared" si="20"/>
        <v>92</v>
      </c>
      <c r="T101">
        <f t="shared" si="17"/>
        <v>59.429061326379454</v>
      </c>
      <c r="U101">
        <f t="shared" si="16"/>
        <v>1.7575003078007023</v>
      </c>
      <c r="W101" s="2">
        <f t="shared" si="18"/>
        <v>97.203371547008643</v>
      </c>
      <c r="AA101" s="2">
        <f t="shared" si="19"/>
        <v>4466.097130217604</v>
      </c>
      <c r="AB101" s="2">
        <f t="shared" si="19"/>
        <v>95.217510747612906</v>
      </c>
      <c r="AF101" s="2">
        <f t="shared" si="21"/>
        <v>15275.305390156867</v>
      </c>
      <c r="AG101" s="2">
        <f t="shared" si="21"/>
        <v>1174.4891470059242</v>
      </c>
      <c r="AH101" s="2">
        <f t="shared" si="21"/>
        <v>90.30423426582233</v>
      </c>
      <c r="AL101" s="2">
        <f t="shared" si="22"/>
        <v>27258.741403837463</v>
      </c>
      <c r="AM101" s="2">
        <f t="shared" si="22"/>
        <v>3980.1563215401679</v>
      </c>
      <c r="AN101" s="2">
        <f t="shared" si="22"/>
        <v>581.15831942504838</v>
      </c>
      <c r="AO101" s="2">
        <f t="shared" si="22"/>
        <v>84.857217895967537</v>
      </c>
    </row>
    <row r="102" spans="19:41" x14ac:dyDescent="0.25">
      <c r="S102">
        <f t="shared" si="20"/>
        <v>93</v>
      </c>
      <c r="T102">
        <f t="shared" si="17"/>
        <v>64.183455888018329</v>
      </c>
      <c r="U102">
        <f t="shared" si="16"/>
        <v>1.6273133337607741</v>
      </c>
      <c r="W102" s="2">
        <f t="shared" si="18"/>
        <v>104.97975520075691</v>
      </c>
      <c r="AA102" s="2">
        <f t="shared" si="19"/>
        <v>4823.3901352516978</v>
      </c>
      <c r="AB102" s="2">
        <f t="shared" si="19"/>
        <v>102.83502320982467</v>
      </c>
      <c r="AF102" s="2">
        <f t="shared" si="21"/>
        <v>16497.347725227341</v>
      </c>
      <c r="AG102" s="2">
        <f t="shared" si="21"/>
        <v>1268.4496553599445</v>
      </c>
      <c r="AH102" s="2">
        <f t="shared" si="21"/>
        <v>97.528678850744839</v>
      </c>
      <c r="AL102" s="2">
        <f t="shared" si="22"/>
        <v>29439.472665530786</v>
      </c>
      <c r="AM102" s="2">
        <f t="shared" si="22"/>
        <v>4298.5734923192649</v>
      </c>
      <c r="AN102" s="2">
        <f t="shared" si="22"/>
        <v>627.65166614225745</v>
      </c>
      <c r="AO102" s="2">
        <f t="shared" si="22"/>
        <v>91.645894786970558</v>
      </c>
    </row>
    <row r="103" spans="19:41" x14ac:dyDescent="0.25">
      <c r="S103">
        <f t="shared" si="20"/>
        <v>94</v>
      </c>
      <c r="T103">
        <f t="shared" si="17"/>
        <v>69.318207587112227</v>
      </c>
      <c r="U103">
        <f t="shared" si="16"/>
        <v>1.5067699701000004</v>
      </c>
      <c r="W103" s="2">
        <f t="shared" si="18"/>
        <v>113.37825866133757</v>
      </c>
      <c r="AA103" s="2">
        <f t="shared" si="19"/>
        <v>5209.2669994639882</v>
      </c>
      <c r="AB103" s="2">
        <f t="shared" si="19"/>
        <v>111.06194559733636</v>
      </c>
      <c r="AF103" s="2">
        <f t="shared" si="21"/>
        <v>17817.154879433056</v>
      </c>
      <c r="AG103" s="2">
        <f t="shared" si="21"/>
        <v>1369.927114511383</v>
      </c>
      <c r="AH103" s="2">
        <f t="shared" si="21"/>
        <v>105.3310874700777</v>
      </c>
      <c r="AL103" s="2">
        <f t="shared" si="22"/>
        <v>31794.664984147919</v>
      </c>
      <c r="AM103" s="2">
        <f t="shared" si="22"/>
        <v>4642.4644099706256</v>
      </c>
      <c r="AN103" s="2">
        <f t="shared" si="22"/>
        <v>677.86453509069793</v>
      </c>
      <c r="AO103" s="2">
        <f t="shared" si="22"/>
        <v>98.977673786116412</v>
      </c>
    </row>
    <row r="104" spans="19:41" x14ac:dyDescent="0.25">
      <c r="S104">
        <f t="shared" si="20"/>
        <v>95</v>
      </c>
      <c r="T104">
        <f t="shared" si="17"/>
        <v>74.863745440466005</v>
      </c>
      <c r="U104">
        <f t="shared" si="16"/>
        <v>1.3951558656182639</v>
      </c>
      <c r="W104" s="2">
        <f t="shared" si="18"/>
        <v>122.44865224247052</v>
      </c>
      <c r="AA104" s="2">
        <f t="shared" si="19"/>
        <v>5626.0144650912616</v>
      </c>
      <c r="AB104" s="2">
        <f t="shared" si="19"/>
        <v>119.94703141844833</v>
      </c>
      <c r="AF104" s="2">
        <f t="shared" si="21"/>
        <v>19242.548152892901</v>
      </c>
      <c r="AG104" s="2">
        <f t="shared" si="21"/>
        <v>1479.5228893344909</v>
      </c>
      <c r="AH104" s="2">
        <f t="shared" si="21"/>
        <v>113.75769792399304</v>
      </c>
      <c r="AL104" s="2">
        <f t="shared" si="22"/>
        <v>34338.275448724846</v>
      </c>
      <c r="AM104" s="2">
        <f t="shared" si="22"/>
        <v>5013.8670041012683</v>
      </c>
      <c r="AN104" s="2">
        <f t="shared" si="22"/>
        <v>732.09449240844071</v>
      </c>
      <c r="AO104" s="2">
        <f t="shared" si="22"/>
        <v>106.89600369861492</v>
      </c>
    </row>
    <row r="105" spans="19:41" x14ac:dyDescent="0.25">
      <c r="S105">
        <f t="shared" si="20"/>
        <v>96</v>
      </c>
      <c r="T105">
        <f t="shared" si="17"/>
        <v>80.852932821894186</v>
      </c>
      <c r="U105">
        <f t="shared" ref="U105:U109" si="23">300/(T105*SQRT($D$10))</f>
        <v>1.2918095847369879</v>
      </c>
      <c r="W105" s="2">
        <f t="shared" si="18"/>
        <v>132.24468794130806</v>
      </c>
      <c r="AA105" s="2">
        <f t="shared" si="19"/>
        <v>6076.1022164294909</v>
      </c>
      <c r="AB105" s="2">
        <f t="shared" si="19"/>
        <v>129.54293451926796</v>
      </c>
      <c r="AF105" s="2">
        <f t="shared" si="21"/>
        <v>20781.974558902453</v>
      </c>
      <c r="AG105" s="2">
        <f t="shared" si="21"/>
        <v>1597.8864545983067</v>
      </c>
      <c r="AH105" s="2">
        <f t="shared" si="21"/>
        <v>122.85844709087118</v>
      </c>
      <c r="AL105" s="2">
        <f t="shared" si="22"/>
        <v>37085.377731779248</v>
      </c>
      <c r="AM105" s="2">
        <f t="shared" si="22"/>
        <v>5414.9822410753841</v>
      </c>
      <c r="AN105" s="2">
        <f t="shared" si="22"/>
        <v>790.66290987337368</v>
      </c>
      <c r="AO105" s="2">
        <f t="shared" si="22"/>
        <v>115.4478092850181</v>
      </c>
    </row>
    <row r="106" spans="19:41" x14ac:dyDescent="0.25">
      <c r="S106">
        <f t="shared" si="20"/>
        <v>97</v>
      </c>
      <c r="T106">
        <f t="shared" si="17"/>
        <v>87.32126221363464</v>
      </c>
      <c r="U106">
        <f t="shared" si="23"/>
        <v>1.1961186877702972</v>
      </c>
      <c r="W106" s="2">
        <f t="shared" si="18"/>
        <v>142.82441797777588</v>
      </c>
      <c r="AA106" s="2">
        <f t="shared" si="19"/>
        <v>6562.197515412975</v>
      </c>
      <c r="AB106" s="2">
        <f t="shared" si="19"/>
        <v>139.90652111530534</v>
      </c>
      <c r="AF106" s="2">
        <f t="shared" si="21"/>
        <v>22444.556881721426</v>
      </c>
      <c r="AG106" s="2">
        <f t="shared" si="21"/>
        <v>1725.719243814623</v>
      </c>
      <c r="AH106" s="2">
        <f t="shared" si="21"/>
        <v>132.68726685789241</v>
      </c>
      <c r="AL106" s="2">
        <f t="shared" si="22"/>
        <v>40052.251417297644</v>
      </c>
      <c r="AM106" s="2">
        <f t="shared" si="22"/>
        <v>5848.187167145993</v>
      </c>
      <c r="AN106" s="2">
        <f t="shared" si="22"/>
        <v>853.91686938228702</v>
      </c>
      <c r="AO106" s="2">
        <f t="shared" si="22"/>
        <v>124.6837693417214</v>
      </c>
    </row>
    <row r="107" spans="19:41" x14ac:dyDescent="0.25">
      <c r="S107">
        <f t="shared" si="20"/>
        <v>98</v>
      </c>
      <c r="T107">
        <f t="shared" si="17"/>
        <v>94.307065538104609</v>
      </c>
      <c r="U107">
        <f t="shared" si="23"/>
        <v>1.1075161015503896</v>
      </c>
      <c r="W107" s="2">
        <f t="shared" si="18"/>
        <v>154.25053881743597</v>
      </c>
      <c r="AA107" s="2">
        <f t="shared" si="19"/>
        <v>7087.1810080570212</v>
      </c>
      <c r="AB107" s="2">
        <f t="shared" si="19"/>
        <v>151.09920678596342</v>
      </c>
      <c r="AF107" s="2">
        <f t="shared" si="21"/>
        <v>24240.14773904303</v>
      </c>
      <c r="AG107" s="2">
        <f t="shared" si="21"/>
        <v>1863.7788059983175</v>
      </c>
      <c r="AH107" s="2">
        <f t="shared" si="21"/>
        <v>143.30240372642433</v>
      </c>
      <c r="AL107" s="2">
        <f t="shared" si="22"/>
        <v>43256.478475066586</v>
      </c>
      <c r="AM107" s="2">
        <f t="shared" si="22"/>
        <v>6316.0489950524588</v>
      </c>
      <c r="AN107" s="2">
        <f t="shared" si="22"/>
        <v>922.23121979052382</v>
      </c>
      <c r="AO107" s="2">
        <f t="shared" si="22"/>
        <v>134.65861702823182</v>
      </c>
    </row>
    <row r="108" spans="19:41" x14ac:dyDescent="0.25">
      <c r="S108">
        <f t="shared" si="20"/>
        <v>99</v>
      </c>
      <c r="T108">
        <f t="shared" si="17"/>
        <v>101.85174131644237</v>
      </c>
      <c r="U108">
        <f t="shared" si="23"/>
        <v>1.0254767588991376</v>
      </c>
      <c r="W108" s="2">
        <f t="shared" si="18"/>
        <v>166.59076271657997</v>
      </c>
      <c r="AA108" s="2">
        <f t="shared" si="19"/>
        <v>7654.1637954344797</v>
      </c>
      <c r="AB108" s="2">
        <f t="shared" si="19"/>
        <v>163.18732042898091</v>
      </c>
      <c r="AF108" s="2">
        <f t="shared" si="21"/>
        <v>26179.387969523879</v>
      </c>
      <c r="AG108" s="2">
        <f t="shared" si="21"/>
        <v>2012.8832949733583</v>
      </c>
      <c r="AH108" s="2">
        <f t="shared" si="21"/>
        <v>154.76676398621299</v>
      </c>
      <c r="AL108" s="2">
        <f t="shared" si="22"/>
        <v>46717.047453062834</v>
      </c>
      <c r="AM108" s="2">
        <f t="shared" si="22"/>
        <v>6821.3403175622561</v>
      </c>
      <c r="AN108" s="2">
        <f t="shared" si="22"/>
        <v>996.01079830120409</v>
      </c>
      <c r="AO108" s="2">
        <f t="shared" si="22"/>
        <v>145.43146422096805</v>
      </c>
    </row>
    <row r="109" spans="19:41" x14ac:dyDescent="0.25">
      <c r="S109">
        <f t="shared" si="20"/>
        <v>100</v>
      </c>
      <c r="T109">
        <f t="shared" si="17"/>
        <v>110</v>
      </c>
      <c r="U109">
        <f t="shared" si="23"/>
        <v>0.94951448703107921</v>
      </c>
      <c r="W109" s="2">
        <f t="shared" si="18"/>
        <v>179.91821899136752</v>
      </c>
      <c r="AA109" s="2">
        <f t="shared" si="19"/>
        <v>8266.5058703505129</v>
      </c>
      <c r="AB109" s="2">
        <f t="shared" si="19"/>
        <v>176.24249733165883</v>
      </c>
      <c r="AF109" s="2">
        <f t="shared" si="21"/>
        <v>28273.769691385125</v>
      </c>
      <c r="AG109" s="2">
        <f t="shared" si="21"/>
        <v>2173.9163178285794</v>
      </c>
      <c r="AH109" s="2">
        <f t="shared" si="21"/>
        <v>167.14828650391584</v>
      </c>
      <c r="AL109" s="2">
        <f t="shared" si="22"/>
        <v>50454.466005357535</v>
      </c>
      <c r="AM109" s="2">
        <f t="shared" si="22"/>
        <v>7367.0555381139684</v>
      </c>
      <c r="AN109" s="2">
        <f t="shared" si="22"/>
        <v>1075.6928295682021</v>
      </c>
      <c r="AO109" s="2">
        <f t="shared" si="22"/>
        <v>157.06615181574657</v>
      </c>
    </row>
    <row r="110" spans="19:41" x14ac:dyDescent="0.25">
      <c r="AH110" s="2"/>
    </row>
    <row r="111" spans="19:41" x14ac:dyDescent="0.25">
      <c r="AH111" s="2"/>
    </row>
    <row r="112" spans="19:41" x14ac:dyDescent="0.25">
      <c r="AH112" s="2"/>
    </row>
    <row r="113" spans="34:34" x14ac:dyDescent="0.25">
      <c r="AH113" s="2"/>
    </row>
    <row r="114" spans="34:34" x14ac:dyDescent="0.25">
      <c r="AH114" s="2"/>
    </row>
    <row r="115" spans="34:34" x14ac:dyDescent="0.25">
      <c r="AH115" s="2"/>
    </row>
    <row r="116" spans="34:34" x14ac:dyDescent="0.25">
      <c r="AH116" s="2"/>
    </row>
    <row r="117" spans="34:34" x14ac:dyDescent="0.25">
      <c r="AH117" s="2"/>
    </row>
    <row r="118" spans="34:34" x14ac:dyDescent="0.25">
      <c r="AH118"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4</vt:i4>
      </vt:variant>
    </vt:vector>
  </HeadingPairs>
  <TitlesOfParts>
    <vt:vector size="6" baseType="lpstr">
      <vt:lpstr>Readme</vt:lpstr>
      <vt:lpstr>Enter data</vt:lpstr>
      <vt:lpstr>One line chart</vt:lpstr>
      <vt:lpstr>Two line chart</vt:lpstr>
      <vt:lpstr>Three line chart</vt:lpstr>
      <vt:lpstr>Four line chart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Huettner</dc:creator>
  <cp:lastModifiedBy>Brenda Huettner</cp:lastModifiedBy>
  <dcterms:created xsi:type="dcterms:W3CDTF">2017-02-28T20:16:35Z</dcterms:created>
  <dcterms:modified xsi:type="dcterms:W3CDTF">2018-05-30T17:46:44Z</dcterms:modified>
</cp:coreProperties>
</file>