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C:\Users\shuettner\Downloads\"/>
    </mc:Choice>
  </mc:AlternateContent>
  <bookViews>
    <workbookView xWindow="0" yWindow="0" windowWidth="23040" windowHeight="10068" activeTab="2"/>
  </bookViews>
  <sheets>
    <sheet name="Chart1" sheetId="4" r:id="rId1"/>
    <sheet name="Calculation" sheetId="1" r:id="rId2"/>
    <sheet name="Readme" sheetId="2" r:id="rId3"/>
  </sheets>
  <calcPr calcId="171027"/>
</workbook>
</file>

<file path=xl/calcChain.xml><?xml version="1.0" encoding="utf-8"?>
<calcChain xmlns="http://schemas.openxmlformats.org/spreadsheetml/2006/main">
  <c r="A12" i="1" l="1"/>
  <c r="A13" i="1" s="1"/>
  <c r="B12" i="1"/>
  <c r="B13" i="1" s="1"/>
  <c r="G31" i="1"/>
  <c r="J31" i="1" s="1"/>
  <c r="G32" i="1"/>
  <c r="G33" i="1"/>
  <c r="J33" i="1" s="1"/>
  <c r="G34" i="1"/>
  <c r="J34" i="1"/>
  <c r="G35" i="1"/>
  <c r="J35" i="1" s="1"/>
  <c r="G36" i="1"/>
  <c r="G37" i="1"/>
  <c r="J37" i="1" s="1"/>
  <c r="G38" i="1"/>
  <c r="J38" i="1"/>
  <c r="G39" i="1"/>
  <c r="J39" i="1" s="1"/>
  <c r="G40" i="1"/>
  <c r="G41" i="1"/>
  <c r="J41" i="1" s="1"/>
  <c r="D12" i="1"/>
  <c r="E12" i="1"/>
  <c r="F12" i="1"/>
  <c r="G12" i="1"/>
  <c r="H12" i="1"/>
  <c r="L12" i="1" s="1"/>
  <c r="G13" i="1"/>
  <c r="G14" i="1"/>
  <c r="G15" i="1"/>
  <c r="G16" i="1"/>
  <c r="G17" i="1"/>
  <c r="G18" i="1"/>
  <c r="G19" i="1"/>
  <c r="G20" i="1"/>
  <c r="G21" i="1"/>
  <c r="G22" i="1"/>
  <c r="G23" i="1"/>
  <c r="G24" i="1"/>
  <c r="G25" i="1"/>
  <c r="G26" i="1"/>
  <c r="G27" i="1"/>
  <c r="G28" i="1"/>
  <c r="G29" i="1"/>
  <c r="G30" i="1"/>
  <c r="E11" i="1"/>
  <c r="D11" i="1"/>
  <c r="H11" i="1" s="1"/>
  <c r="G11" i="1"/>
  <c r="E13" i="1" l="1"/>
  <c r="B14" i="1"/>
  <c r="A14" i="1"/>
  <c r="D13" i="1"/>
  <c r="H13" i="1" s="1"/>
  <c r="J20" i="1"/>
  <c r="J30" i="1"/>
  <c r="J22" i="1"/>
  <c r="J15" i="1"/>
  <c r="I12" i="1"/>
  <c r="J25" i="1"/>
  <c r="J18" i="1"/>
  <c r="J13" i="1"/>
  <c r="I13" i="1"/>
  <c r="F11" i="1"/>
  <c r="J29" i="1"/>
  <c r="J21" i="1"/>
  <c r="J16" i="1"/>
  <c r="J11" i="1"/>
  <c r="I11" i="1"/>
  <c r="J26" i="1"/>
  <c r="J19" i="1"/>
  <c r="J23" i="1"/>
  <c r="J14" i="1"/>
  <c r="J27" i="1"/>
  <c r="J24" i="1"/>
  <c r="K11" i="1"/>
  <c r="J28" i="1"/>
  <c r="J17" i="1"/>
  <c r="J12" i="1"/>
  <c r="J40" i="1"/>
  <c r="J36" i="1"/>
  <c r="J32" i="1"/>
  <c r="L11" i="1"/>
  <c r="M11" i="1"/>
  <c r="N11" i="1" s="1"/>
  <c r="O11" i="1" s="1"/>
  <c r="L13" i="1"/>
  <c r="K12" i="1"/>
  <c r="M12" i="1" s="1"/>
  <c r="N12" i="1" s="1"/>
  <c r="O12" i="1" s="1"/>
  <c r="A15" i="1" l="1"/>
  <c r="D14" i="1"/>
  <c r="H14" i="1" s="1"/>
  <c r="B15" i="1"/>
  <c r="E14" i="1"/>
  <c r="F13" i="1"/>
  <c r="K13" i="1"/>
  <c r="M13" i="1" s="1"/>
  <c r="N13" i="1" s="1"/>
  <c r="O13" i="1" s="1"/>
  <c r="B16" i="1" l="1"/>
  <c r="E15" i="1"/>
  <c r="F14" i="1"/>
  <c r="K14" i="1"/>
  <c r="I14" i="1"/>
  <c r="L14" i="1"/>
  <c r="M14" i="1" s="1"/>
  <c r="N14" i="1" s="1"/>
  <c r="O14" i="1" s="1"/>
  <c r="A16" i="1"/>
  <c r="D15" i="1"/>
  <c r="H15" i="1" s="1"/>
  <c r="L15" i="1" s="1"/>
  <c r="A17" i="1" l="1"/>
  <c r="D16" i="1"/>
  <c r="H16" i="1" s="1"/>
  <c r="F15" i="1"/>
  <c r="K15" i="1"/>
  <c r="M15" i="1" s="1"/>
  <c r="N15" i="1" s="1"/>
  <c r="O15" i="1" s="1"/>
  <c r="I15" i="1"/>
  <c r="B17" i="1"/>
  <c r="E16" i="1"/>
  <c r="B18" i="1" l="1"/>
  <c r="E17" i="1"/>
  <c r="F16" i="1"/>
  <c r="K16" i="1"/>
  <c r="I16" i="1"/>
  <c r="L16" i="1"/>
  <c r="M16" i="1" s="1"/>
  <c r="N16" i="1" s="1"/>
  <c r="O16" i="1" s="1"/>
  <c r="A18" i="1"/>
  <c r="D17" i="1"/>
  <c r="H17" i="1" s="1"/>
  <c r="L17" i="1" s="1"/>
  <c r="B19" i="1" l="1"/>
  <c r="E18" i="1"/>
  <c r="A19" i="1"/>
  <c r="D18" i="1"/>
  <c r="H18" i="1" s="1"/>
  <c r="L18" i="1" s="1"/>
  <c r="F17" i="1"/>
  <c r="K17" i="1"/>
  <c r="M17" i="1" s="1"/>
  <c r="N17" i="1" s="1"/>
  <c r="O17" i="1" s="1"/>
  <c r="I17" i="1"/>
  <c r="M18" i="1" l="1"/>
  <c r="N18" i="1" s="1"/>
  <c r="O18" i="1" s="1"/>
  <c r="F18" i="1"/>
  <c r="K18" i="1"/>
  <c r="I18" i="1"/>
  <c r="A20" i="1"/>
  <c r="D19" i="1"/>
  <c r="H19" i="1" s="1"/>
  <c r="B20" i="1"/>
  <c r="E19" i="1"/>
  <c r="L19" i="1" l="1"/>
  <c r="F19" i="1"/>
  <c r="K19" i="1"/>
  <c r="I19" i="1"/>
  <c r="B21" i="1"/>
  <c r="E20" i="1"/>
  <c r="A21" i="1"/>
  <c r="D20" i="1"/>
  <c r="H20" i="1" s="1"/>
  <c r="L20" i="1" s="1"/>
  <c r="A22" i="1" l="1"/>
  <c r="D21" i="1"/>
  <c r="F20" i="1"/>
  <c r="K20" i="1"/>
  <c r="M20" i="1" s="1"/>
  <c r="N20" i="1" s="1"/>
  <c r="O20" i="1" s="1"/>
  <c r="I20" i="1"/>
  <c r="B22" i="1"/>
  <c r="E21" i="1"/>
  <c r="M19" i="1"/>
  <c r="N19" i="1" s="1"/>
  <c r="O19" i="1" s="1"/>
  <c r="B23" i="1" l="1"/>
  <c r="E22" i="1"/>
  <c r="H21" i="1"/>
  <c r="L21" i="1" s="1"/>
  <c r="F21" i="1"/>
  <c r="A23" i="1"/>
  <c r="D22" i="1"/>
  <c r="H22" i="1" l="1"/>
  <c r="L22" i="1" s="1"/>
  <c r="F22" i="1"/>
  <c r="A24" i="1"/>
  <c r="D23" i="1"/>
  <c r="K21" i="1"/>
  <c r="M21" i="1" s="1"/>
  <c r="N21" i="1" s="1"/>
  <c r="O21" i="1" s="1"/>
  <c r="I21" i="1"/>
  <c r="I22" i="1"/>
  <c r="K22" i="1"/>
  <c r="M22" i="1" s="1"/>
  <c r="N22" i="1" s="1"/>
  <c r="O22" i="1" s="1"/>
  <c r="B24" i="1"/>
  <c r="E23" i="1"/>
  <c r="H23" i="1" l="1"/>
  <c r="L23" i="1" s="1"/>
  <c r="F23" i="1"/>
  <c r="A25" i="1"/>
  <c r="D24" i="1"/>
  <c r="I23" i="1"/>
  <c r="K23" i="1"/>
  <c r="M23" i="1" s="1"/>
  <c r="N23" i="1" s="1"/>
  <c r="O23" i="1" s="1"/>
  <c r="B25" i="1"/>
  <c r="E24" i="1"/>
  <c r="B26" i="1" l="1"/>
  <c r="E25" i="1"/>
  <c r="A26" i="1"/>
  <c r="D25" i="1"/>
  <c r="H24" i="1"/>
  <c r="L24" i="1" s="1"/>
  <c r="F24" i="1"/>
  <c r="A27" i="1" l="1"/>
  <c r="D26" i="1"/>
  <c r="H25" i="1"/>
  <c r="L25" i="1" s="1"/>
  <c r="F25" i="1"/>
  <c r="K25" i="1"/>
  <c r="M25" i="1" s="1"/>
  <c r="N25" i="1" s="1"/>
  <c r="O25" i="1" s="1"/>
  <c r="B27" i="1"/>
  <c r="E26" i="1"/>
  <c r="K24" i="1"/>
  <c r="M24" i="1" s="1"/>
  <c r="N24" i="1" s="1"/>
  <c r="O24" i="1" s="1"/>
  <c r="I24" i="1"/>
  <c r="B28" i="1" l="1"/>
  <c r="E27" i="1"/>
  <c r="I25" i="1"/>
  <c r="H26" i="1"/>
  <c r="L26" i="1" s="1"/>
  <c r="F26" i="1"/>
  <c r="A28" i="1"/>
  <c r="D27" i="1"/>
  <c r="K26" i="1" l="1"/>
  <c r="M26" i="1" s="1"/>
  <c r="N26" i="1" s="1"/>
  <c r="O26" i="1" s="1"/>
  <c r="I26" i="1"/>
  <c r="A29" i="1"/>
  <c r="D28" i="1"/>
  <c r="H27" i="1"/>
  <c r="L27" i="1" s="1"/>
  <c r="F27" i="1"/>
  <c r="B29" i="1"/>
  <c r="E28" i="1"/>
  <c r="A30" i="1" l="1"/>
  <c r="D29" i="1"/>
  <c r="H28" i="1"/>
  <c r="L28" i="1" s="1"/>
  <c r="F28" i="1"/>
  <c r="K27" i="1"/>
  <c r="M27" i="1" s="1"/>
  <c r="N27" i="1" s="1"/>
  <c r="O27" i="1" s="1"/>
  <c r="I27" i="1"/>
  <c r="I28" i="1"/>
  <c r="K28" i="1"/>
  <c r="M28" i="1" s="1"/>
  <c r="N28" i="1" s="1"/>
  <c r="O28" i="1" s="1"/>
  <c r="B30" i="1"/>
  <c r="E29" i="1"/>
  <c r="H29" i="1" l="1"/>
  <c r="L29" i="1" s="1"/>
  <c r="F29" i="1"/>
  <c r="B31" i="1"/>
  <c r="E30" i="1"/>
  <c r="A31" i="1"/>
  <c r="D30" i="1"/>
  <c r="H30" i="1" l="1"/>
  <c r="L30" i="1" s="1"/>
  <c r="F30" i="1"/>
  <c r="I30" i="1"/>
  <c r="K30" i="1"/>
  <c r="M30" i="1" s="1"/>
  <c r="N30" i="1" s="1"/>
  <c r="O30" i="1" s="1"/>
  <c r="E31" i="1"/>
  <c r="B32" i="1"/>
  <c r="A32" i="1"/>
  <c r="D31" i="1"/>
  <c r="K29" i="1"/>
  <c r="M29" i="1" s="1"/>
  <c r="N29" i="1" s="1"/>
  <c r="O29" i="1" s="1"/>
  <c r="I29" i="1"/>
  <c r="A33" i="1" l="1"/>
  <c r="D32" i="1"/>
  <c r="I31" i="1"/>
  <c r="H31" i="1"/>
  <c r="L31" i="1" s="1"/>
  <c r="F31" i="1"/>
  <c r="B33" i="1"/>
  <c r="E32" i="1"/>
  <c r="F32" i="1" l="1"/>
  <c r="H32" i="1"/>
  <c r="L32" i="1" s="1"/>
  <c r="D33" i="1"/>
  <c r="A34" i="1"/>
  <c r="I32" i="1"/>
  <c r="K32" i="1"/>
  <c r="M32" i="1" s="1"/>
  <c r="N32" i="1" s="1"/>
  <c r="O32" i="1" s="1"/>
  <c r="E33" i="1"/>
  <c r="B34" i="1"/>
  <c r="K31" i="1"/>
  <c r="M31" i="1" s="1"/>
  <c r="N31" i="1" s="1"/>
  <c r="O31" i="1" s="1"/>
  <c r="E34" i="1" l="1"/>
  <c r="B35" i="1"/>
  <c r="D34" i="1"/>
  <c r="A35" i="1"/>
  <c r="H33" i="1"/>
  <c r="L33" i="1" s="1"/>
  <c r="F33" i="1"/>
  <c r="F34" i="1" l="1"/>
  <c r="H34" i="1"/>
  <c r="L34" i="1" s="1"/>
  <c r="K33" i="1"/>
  <c r="M33" i="1" s="1"/>
  <c r="N33" i="1" s="1"/>
  <c r="O33" i="1" s="1"/>
  <c r="I33" i="1"/>
  <c r="B36" i="1"/>
  <c r="E35" i="1"/>
  <c r="D35" i="1"/>
  <c r="A36" i="1"/>
  <c r="I34" i="1"/>
  <c r="K34" i="1"/>
  <c r="M34" i="1" s="1"/>
  <c r="N34" i="1" s="1"/>
  <c r="O34" i="1" s="1"/>
  <c r="F35" i="1" l="1"/>
  <c r="H35" i="1"/>
  <c r="L35" i="1" s="1"/>
  <c r="D36" i="1"/>
  <c r="A37" i="1"/>
  <c r="I35" i="1"/>
  <c r="K35" i="1"/>
  <c r="M35" i="1" s="1"/>
  <c r="N35" i="1" s="1"/>
  <c r="O35" i="1" s="1"/>
  <c r="B37" i="1"/>
  <c r="E36" i="1"/>
  <c r="B38" i="1" l="1"/>
  <c r="E37" i="1"/>
  <c r="D37" i="1"/>
  <c r="A38" i="1"/>
  <c r="F36" i="1"/>
  <c r="H36" i="1"/>
  <c r="L36" i="1" s="1"/>
  <c r="D38" i="1" l="1"/>
  <c r="A39" i="1"/>
  <c r="H37" i="1"/>
  <c r="L37" i="1" s="1"/>
  <c r="F37" i="1"/>
  <c r="I37" i="1"/>
  <c r="K37" i="1"/>
  <c r="M37" i="1" s="1"/>
  <c r="N37" i="1" s="1"/>
  <c r="O37" i="1" s="1"/>
  <c r="E38" i="1"/>
  <c r="B39" i="1"/>
  <c r="K36" i="1"/>
  <c r="M36" i="1" s="1"/>
  <c r="N36" i="1" s="1"/>
  <c r="O36" i="1" s="1"/>
  <c r="I36" i="1"/>
  <c r="D39" i="1" l="1"/>
  <c r="A40" i="1"/>
  <c r="F38" i="1"/>
  <c r="H38" i="1"/>
  <c r="L38" i="1" s="1"/>
  <c r="B40" i="1"/>
  <c r="E39" i="1"/>
  <c r="I38" i="1"/>
  <c r="K38" i="1"/>
  <c r="M38" i="1" s="1"/>
  <c r="N38" i="1" s="1"/>
  <c r="O38" i="1" s="1"/>
  <c r="F39" i="1" l="1"/>
  <c r="H39" i="1"/>
  <c r="L39" i="1" s="1"/>
  <c r="E40" i="1"/>
  <c r="B41" i="1"/>
  <c r="E41" i="1" s="1"/>
  <c r="D40" i="1"/>
  <c r="A41" i="1"/>
  <c r="D41" i="1" s="1"/>
  <c r="H41" i="1" l="1"/>
  <c r="L41" i="1" s="1"/>
  <c r="F41" i="1"/>
  <c r="F40" i="1"/>
  <c r="H40" i="1"/>
  <c r="L40" i="1" s="1"/>
  <c r="I40" i="1"/>
  <c r="K40" i="1"/>
  <c r="M40" i="1" s="1"/>
  <c r="N40" i="1" s="1"/>
  <c r="O40" i="1" s="1"/>
  <c r="K39" i="1"/>
  <c r="M39" i="1" s="1"/>
  <c r="N39" i="1" s="1"/>
  <c r="O39" i="1" s="1"/>
  <c r="I39" i="1"/>
  <c r="K41" i="1" l="1"/>
  <c r="M41" i="1" s="1"/>
  <c r="N41" i="1" s="1"/>
  <c r="O41" i="1" s="1"/>
  <c r="I41" i="1"/>
</calcChain>
</file>

<file path=xl/sharedStrings.xml><?xml version="1.0" encoding="utf-8"?>
<sst xmlns="http://schemas.openxmlformats.org/spreadsheetml/2006/main" count="28" uniqueCount="24">
  <si>
    <t>via hole inductance</t>
  </si>
  <si>
    <t>Pucel and Goldfarb</t>
  </si>
  <si>
    <t>diameter</t>
  </si>
  <si>
    <t>height</t>
  </si>
  <si>
    <t>d</t>
  </si>
  <si>
    <t>d/h</t>
  </si>
  <si>
    <t>u0</t>
  </si>
  <si>
    <t>r</t>
  </si>
  <si>
    <t>microm</t>
  </si>
  <si>
    <t>micron</t>
  </si>
  <si>
    <t>Lvia</t>
  </si>
  <si>
    <t>u0/2pi</t>
  </si>
  <si>
    <t>term1</t>
  </si>
  <si>
    <t>h</t>
  </si>
  <si>
    <t>term2</t>
  </si>
  <si>
    <t>ind</t>
  </si>
  <si>
    <t>pH</t>
  </si>
  <si>
    <t>ind/length</t>
  </si>
  <si>
    <t>Equation 3.0</t>
  </si>
  <si>
    <t>H</t>
  </si>
  <si>
    <t>pH/um</t>
  </si>
  <si>
    <t>meters</t>
  </si>
  <si>
    <t>Change values</t>
  </si>
  <si>
    <t>in columns A and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</si>
</sst>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0"/>
      <name val="Arial"/>
    </font>
    <font>
      <sz val="8"/>
      <name val="Arial"/>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3">
    <xf numFmtId="0" fontId="0" fillId="0" borderId="0" xfId="0"/>
    <xf numFmtId="0" fontId="0" fillId="2" borderId="0" xfId="0" applyFill="1"/>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Arial"/>
                <a:ea typeface="Arial"/>
                <a:cs typeface="Arial"/>
              </a:defRPr>
            </a:pPr>
            <a:r>
              <a:rPr lang="en-US"/>
              <a:t>Via hole inductance
2 mil microstrip</a:t>
            </a:r>
          </a:p>
        </c:rich>
      </c:tx>
      <c:layout>
        <c:manualLayout>
          <c:xMode val="edge"/>
          <c:yMode val="edge"/>
          <c:x val="0.38775510204081631"/>
          <c:y val="2.0057306590257881E-2"/>
        </c:manualLayout>
      </c:layout>
      <c:overlay val="0"/>
      <c:spPr>
        <a:noFill/>
        <a:ln w="25400">
          <a:noFill/>
        </a:ln>
      </c:spPr>
    </c:title>
    <c:autoTitleDeleted val="0"/>
    <c:plotArea>
      <c:layout>
        <c:manualLayout>
          <c:layoutTarget val="inner"/>
          <c:xMode val="edge"/>
          <c:yMode val="edge"/>
          <c:x val="0.12244897959183673"/>
          <c:y val="0.16045845272206305"/>
          <c:w val="0.83469387755102042"/>
          <c:h val="0.65616045845272208"/>
        </c:manualLayout>
      </c:layout>
      <c:scatterChart>
        <c:scatterStyle val="smoothMarker"/>
        <c:varyColors val="0"/>
        <c:ser>
          <c:idx val="0"/>
          <c:order val="0"/>
          <c:spPr>
            <a:ln w="38100">
              <a:solidFill>
                <a:srgbClr val="000080"/>
              </a:solidFill>
              <a:prstDash val="solid"/>
            </a:ln>
          </c:spPr>
          <c:marker>
            <c:symbol val="none"/>
          </c:marker>
          <c:xVal>
            <c:numRef>
              <c:f>Calculation!$F$11:$F$41</c:f>
              <c:numCache>
                <c:formatCode>General</c:formatCode>
                <c:ptCount val="31"/>
                <c:pt idx="0">
                  <c:v>0.3</c:v>
                </c:pt>
                <c:pt idx="1">
                  <c:v>0.4</c:v>
                </c:pt>
                <c:pt idx="2">
                  <c:v>0.5</c:v>
                </c:pt>
                <c:pt idx="3">
                  <c:v>0.6</c:v>
                </c:pt>
                <c:pt idx="4">
                  <c:v>0.7</c:v>
                </c:pt>
                <c:pt idx="5">
                  <c:v>0.8</c:v>
                </c:pt>
                <c:pt idx="6">
                  <c:v>0.9</c:v>
                </c:pt>
                <c:pt idx="7">
                  <c:v>1</c:v>
                </c:pt>
                <c:pt idx="8">
                  <c:v>1.1000000000000001</c:v>
                </c:pt>
                <c:pt idx="9">
                  <c:v>1.6</c:v>
                </c:pt>
                <c:pt idx="10">
                  <c:v>2.1</c:v>
                </c:pt>
                <c:pt idx="11">
                  <c:v>2.5999999999999996</c:v>
                </c:pt>
                <c:pt idx="12">
                  <c:v>3.0999999999999996</c:v>
                </c:pt>
                <c:pt idx="13">
                  <c:v>3.6</c:v>
                </c:pt>
                <c:pt idx="14">
                  <c:v>4.0999999999999996</c:v>
                </c:pt>
                <c:pt idx="15">
                  <c:v>4.5999999999999996</c:v>
                </c:pt>
                <c:pt idx="16">
                  <c:v>5.1000000000000005</c:v>
                </c:pt>
                <c:pt idx="17">
                  <c:v>5.6</c:v>
                </c:pt>
                <c:pt idx="18">
                  <c:v>6.1</c:v>
                </c:pt>
                <c:pt idx="19">
                  <c:v>6.6</c:v>
                </c:pt>
                <c:pt idx="20">
                  <c:v>7.1</c:v>
                </c:pt>
                <c:pt idx="21">
                  <c:v>7.6</c:v>
                </c:pt>
                <c:pt idx="22">
                  <c:v>8.1</c:v>
                </c:pt>
                <c:pt idx="23">
                  <c:v>8.6</c:v>
                </c:pt>
                <c:pt idx="24">
                  <c:v>9.1</c:v>
                </c:pt>
                <c:pt idx="25">
                  <c:v>9.6</c:v>
                </c:pt>
                <c:pt idx="26">
                  <c:v>10.1</c:v>
                </c:pt>
                <c:pt idx="27">
                  <c:v>10.6</c:v>
                </c:pt>
                <c:pt idx="28">
                  <c:v>11.1</c:v>
                </c:pt>
                <c:pt idx="29">
                  <c:v>11.6</c:v>
                </c:pt>
                <c:pt idx="30">
                  <c:v>12.099999999999998</c:v>
                </c:pt>
              </c:numCache>
            </c:numRef>
          </c:xVal>
          <c:yVal>
            <c:numRef>
              <c:f>Calculation!$N$11:$N$41</c:f>
              <c:numCache>
                <c:formatCode>General</c:formatCode>
                <c:ptCount val="31"/>
                <c:pt idx="0">
                  <c:v>13.04064157937928</c:v>
                </c:pt>
                <c:pt idx="1">
                  <c:v>10.827324871949171</c:v>
                </c:pt>
                <c:pt idx="2">
                  <c:v>9.2354793765447862</c:v>
                </c:pt>
                <c:pt idx="3">
                  <c:v>8.0285049576194876</c:v>
                </c:pt>
                <c:pt idx="4">
                  <c:v>7.0805462871658165</c:v>
                </c:pt>
                <c:pt idx="5">
                  <c:v>6.3168170423074486</c:v>
                </c:pt>
                <c:pt idx="6">
                  <c:v>5.6893940276483308</c:v>
                </c:pt>
                <c:pt idx="7">
                  <c:v>5.1658449205396808</c:v>
                </c:pt>
                <c:pt idx="8">
                  <c:v>4.7232985037593593</c:v>
                </c:pt>
                <c:pt idx="9">
                  <c:v>3.2665574141940428</c:v>
                </c:pt>
                <c:pt idx="10">
                  <c:v>2.4729786038720363</c:v>
                </c:pt>
                <c:pt idx="11">
                  <c:v>1.9827792352180194</c:v>
                </c:pt>
                <c:pt idx="12">
                  <c:v>1.6528283289193757</c:v>
                </c:pt>
                <c:pt idx="13">
                  <c:v>1.4165355627108462</c:v>
                </c:pt>
                <c:pt idx="14">
                  <c:v>1.2392924208650407</c:v>
                </c:pt>
                <c:pt idx="15">
                  <c:v>1.1015245319981808</c:v>
                </c:pt>
                <c:pt idx="16">
                  <c:v>0.99139562812769011</c:v>
                </c:pt>
                <c:pt idx="17">
                  <c:v>0.90135234527987362</c:v>
                </c:pt>
                <c:pt idx="18">
                  <c:v>0.82635701882361978</c:v>
                </c:pt>
                <c:pt idx="19">
                  <c:v>0.76292443143478239</c:v>
                </c:pt>
                <c:pt idx="20">
                  <c:v>0.70856796741863493</c:v>
                </c:pt>
                <c:pt idx="21">
                  <c:v>0.66146639712065225</c:v>
                </c:pt>
                <c:pt idx="22">
                  <c:v>0.62025545935012971</c:v>
                </c:pt>
                <c:pt idx="23">
                  <c:v>0.58389304899526073</c:v>
                </c:pt>
                <c:pt idx="24">
                  <c:v>0.55156942520689578</c:v>
                </c:pt>
                <c:pt idx="25">
                  <c:v>0.52264584882116683</c:v>
                </c:pt>
                <c:pt idx="26">
                  <c:v>0.49661168453554028</c:v>
                </c:pt>
                <c:pt idx="27">
                  <c:v>0.47305379944498499</c:v>
                </c:pt>
                <c:pt idx="28">
                  <c:v>0.45163433502470335</c:v>
                </c:pt>
                <c:pt idx="29">
                  <c:v>0.43207429661689034</c:v>
                </c:pt>
                <c:pt idx="30">
                  <c:v>0.41414125843047644</c:v>
                </c:pt>
              </c:numCache>
            </c:numRef>
          </c:yVal>
          <c:smooth val="1"/>
          <c:extLst>
            <c:ext xmlns:c16="http://schemas.microsoft.com/office/drawing/2014/chart" uri="{C3380CC4-5D6E-409C-BE32-E72D297353CC}">
              <c16:uniqueId val="{00000000-9818-46D2-B3AC-CBB3A4B9960F}"/>
            </c:ext>
          </c:extLst>
        </c:ser>
        <c:dLbls>
          <c:showLegendKey val="0"/>
          <c:showVal val="0"/>
          <c:showCatName val="0"/>
          <c:showSerName val="0"/>
          <c:showPercent val="0"/>
          <c:showBubbleSize val="0"/>
        </c:dLbls>
        <c:axId val="420392720"/>
        <c:axId val="420393104"/>
      </c:scatterChart>
      <c:valAx>
        <c:axId val="420392720"/>
        <c:scaling>
          <c:orientation val="minMax"/>
          <c:max val="2"/>
        </c:scaling>
        <c:delete val="0"/>
        <c:axPos val="b"/>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en-US"/>
                  <a:t>D/H</a:t>
                </a:r>
              </a:p>
            </c:rich>
          </c:tx>
          <c:layout>
            <c:manualLayout>
              <c:xMode val="edge"/>
              <c:yMode val="edge"/>
              <c:x val="0.51428571428571423"/>
              <c:y val="0.9025787965616045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20393104"/>
        <c:crosses val="autoZero"/>
        <c:crossBetween val="midCat"/>
      </c:valAx>
      <c:valAx>
        <c:axId val="420393104"/>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en-US"/>
                  <a:t>Inductance (pH)</a:t>
                </a:r>
              </a:p>
            </c:rich>
          </c:tx>
          <c:layout>
            <c:manualLayout>
              <c:xMode val="edge"/>
              <c:yMode val="edge"/>
              <c:x val="2.4489795918367346E-2"/>
              <c:y val="0.358166189111747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420392720"/>
        <c:crosses val="autoZero"/>
        <c:crossBetween val="midCat"/>
      </c:valAx>
      <c:spPr>
        <a:noFill/>
        <a:ln w="12700">
          <a:solidFill>
            <a:srgbClr val="808080"/>
          </a:solidFill>
          <a:prstDash val="solid"/>
        </a:ln>
      </c:spPr>
    </c:plotArea>
    <c:plotVisOnly val="1"/>
    <c:dispBlanksAs val="gap"/>
    <c:showDLblsOverMax val="0"/>
  </c:chart>
  <c:spPr>
    <a:noFill/>
    <a:ln w="6350">
      <a:noFill/>
    </a:ln>
  </c:spPr>
  <c:txPr>
    <a:bodyPr/>
    <a:lstStyle/>
    <a:p>
      <a:pPr>
        <a:defRPr sz="875"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zoomScale="175" workbookViewId="0"/>
  </sheetViews>
  <pageMargins left="0.75" right="5" top="3.75" bottom="1" header="0.5" footer="0.5"/>
  <pageSetup orientation="landscape" horizontalDpi="300" verticalDpi="3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4685211" cy="3287486"/>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373380</xdr:colOff>
          <xdr:row>1</xdr:row>
          <xdr:rowOff>0</xdr:rowOff>
        </xdr:from>
        <xdr:to>
          <xdr:col>13</xdr:col>
          <xdr:colOff>198120</xdr:colOff>
          <xdr:row>5</xdr:row>
          <xdr:rowOff>45720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426720</xdr:colOff>
      <xdr:row>2</xdr:row>
      <xdr:rowOff>144780</xdr:rowOff>
    </xdr:from>
    <xdr:to>
      <xdr:col>10</xdr:col>
      <xdr:colOff>426720</xdr:colOff>
      <xdr:row>24</xdr:row>
      <xdr:rowOff>88463</xdr:rowOff>
    </xdr:to>
    <xdr:sp macro="" textlink="">
      <xdr:nvSpPr>
        <xdr:cNvPr id="6" name="Rectangle 5">
          <a:extLst>
            <a:ext uri="{FF2B5EF4-FFF2-40B4-BE49-F238E27FC236}">
              <a16:creationId xmlns:a16="http://schemas.microsoft.com/office/drawing/2014/main" id="{3657969E-3180-43B2-B5BE-6BBB36328CA9}"/>
            </a:ext>
          </a:extLst>
        </xdr:cNvPr>
        <xdr:cNvSpPr/>
      </xdr:nvSpPr>
      <xdr:spPr>
        <a:xfrm>
          <a:off x="426720" y="480060"/>
          <a:ext cx="6096000" cy="3631763"/>
        </a:xfrm>
        <a:prstGeom prst="rect">
          <a:avLst/>
        </a:prstGeom>
        <a:solidFill>
          <a:sysClr val="window" lastClr="FFFFFF"/>
        </a:solidFill>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defRPr sz="1000"/>
          </a:pPr>
          <a:r>
            <a:rPr lang="en-US">
              <a:solidFill>
                <a:srgbClr val="000000"/>
              </a:solidFill>
              <a:latin typeface="Arial"/>
              <a:cs typeface="Arial"/>
            </a:rPr>
            <a:t>18 August 2009 original version</a:t>
          </a:r>
        </a:p>
        <a:p>
          <a:pPr>
            <a:defRPr sz="1000"/>
          </a:pPr>
          <a:endParaRPr lang="en-US">
            <a:solidFill>
              <a:srgbClr val="000000"/>
            </a:solidFill>
            <a:latin typeface="Arial"/>
            <a:cs typeface="Arial"/>
          </a:endParaRPr>
        </a:p>
        <a:p>
          <a:pPr>
            <a:defRPr sz="1000"/>
          </a:pPr>
          <a:r>
            <a:rPr lang="en-US">
              <a:solidFill>
                <a:srgbClr val="000000"/>
              </a:solidFill>
              <a:latin typeface="Arial"/>
              <a:cs typeface="Arial"/>
            </a:rPr>
            <a:t>Updated 8 March 2016 Rev 2: column I calculation was wrong (thanks to Bert for pointing this out!) Calculations and graphs in previous versions were correct.</a:t>
          </a:r>
        </a:p>
        <a:p>
          <a:pPr>
            <a:defRPr sz="1000"/>
          </a:pPr>
          <a:endParaRPr lang="en-US">
            <a:solidFill>
              <a:srgbClr val="000000"/>
            </a:solidFill>
            <a:latin typeface="Arial"/>
            <a:cs typeface="Arial"/>
          </a:endParaRPr>
        </a:p>
        <a:p>
          <a:pPr>
            <a:defRPr sz="1000"/>
          </a:pPr>
          <a:r>
            <a:rPr lang="en-US">
              <a:solidFill>
                <a:srgbClr val="000000"/>
              </a:solidFill>
              <a:latin typeface="Arial"/>
              <a:cs typeface="Arial"/>
            </a:rPr>
            <a:t>Updated 18 July 2017 Rev 3: corrected equation graphic (minus sign should have been a plus sign,  thanks to Felix for pointing this out!) Calculations and graphs in previous versions were correct.</a:t>
          </a:r>
        </a:p>
        <a:p>
          <a:pPr>
            <a:defRPr sz="1000"/>
          </a:pPr>
          <a:endParaRPr lang="en-US">
            <a:solidFill>
              <a:srgbClr val="000000"/>
            </a:solidFill>
            <a:latin typeface="Arial"/>
            <a:cs typeface="Arial"/>
          </a:endParaRPr>
        </a:p>
        <a:p>
          <a:pPr>
            <a:defRPr sz="1000"/>
          </a:pPr>
          <a:r>
            <a:rPr lang="en-US">
              <a:solidFill>
                <a:srgbClr val="000000"/>
              </a:solidFill>
              <a:latin typeface="Arial"/>
              <a:cs typeface="Arial"/>
            </a:rPr>
            <a:t>Please discard previous versions of this spreadsheet, </a:t>
          </a:r>
        </a:p>
        <a:p>
          <a:pPr>
            <a:defRPr sz="1000"/>
          </a:pPr>
          <a:endParaRPr lang="en-US">
            <a:solidFill>
              <a:srgbClr val="000000"/>
            </a:solidFill>
            <a:latin typeface="Arial"/>
            <a:cs typeface="Arial"/>
          </a:endParaRPr>
        </a:p>
        <a:p>
          <a:pPr>
            <a:defRPr sz="1000"/>
          </a:pPr>
          <a:r>
            <a:rPr lang="en-US">
              <a:solidFill>
                <a:srgbClr val="000000"/>
              </a:solidFill>
              <a:latin typeface="Arial"/>
              <a:cs typeface="Arial"/>
            </a:rPr>
            <a:t>This spreadsheet is based on the paper "Modeling Via Grounds in Microstrip", IEEE Microwave and Guided Wave Letters, Vol. 1, No. 6, June 1991, by Goldfarb and Pucel. It uses Equation 3 in the reference.</a:t>
          </a:r>
        </a:p>
        <a:p>
          <a:pPr>
            <a:defRPr sz="1000"/>
          </a:pPr>
          <a:endParaRPr lang="en-US">
            <a:solidFill>
              <a:srgbClr val="000000"/>
            </a:solidFill>
            <a:latin typeface="Arial"/>
            <a:cs typeface="Arial"/>
          </a:endParaRPr>
        </a:p>
        <a:p>
          <a:pPr>
            <a:defRPr sz="1000"/>
          </a:pPr>
          <a:r>
            <a:rPr lang="en-US">
              <a:solidFill>
                <a:srgbClr val="000000"/>
              </a:solidFill>
              <a:latin typeface="Arial"/>
              <a:cs typeface="Arial"/>
            </a:rPr>
            <a:t>For more info go to:</a:t>
          </a:r>
        </a:p>
        <a:p>
          <a:pPr>
            <a:defRPr sz="1000"/>
          </a:pPr>
          <a:endParaRPr lang="en-US">
            <a:solidFill>
              <a:srgbClr val="000000"/>
            </a:solidFill>
            <a:latin typeface="Arial"/>
            <a:cs typeface="Arial"/>
          </a:endParaRPr>
        </a:p>
        <a:p>
          <a:pPr>
            <a:defRPr sz="1000"/>
          </a:pPr>
          <a:r>
            <a:rPr lang="en-US">
              <a:solidFill>
                <a:srgbClr val="000000"/>
              </a:solidFill>
              <a:latin typeface="Arial"/>
              <a:cs typeface="Arial"/>
            </a:rPr>
            <a:t>http://microwaves101.com/encyclopedia/microstrip_viahole.cfm</a:t>
          </a:r>
        </a:p>
        <a:p>
          <a:pPr>
            <a:defRPr sz="1000"/>
          </a:pPr>
          <a:endParaRPr lang="en-US">
            <a:solidFill>
              <a:srgbClr val="000000"/>
            </a:solidFill>
            <a:latin typeface="Arial"/>
            <a:cs typeface="Arial"/>
          </a:endParaRPr>
        </a:p>
        <a:p>
          <a:pPr>
            <a:defRPr sz="1000"/>
          </a:pPr>
          <a:r>
            <a:rPr lang="en-US">
              <a:solidFill>
                <a:srgbClr val="000000"/>
              </a:solidFill>
              <a:latin typeface="Arial"/>
              <a:cs typeface="Arial"/>
            </a:rPr>
            <a:t>Column I calculates the inductance in one step, columns J,K,L and M break it down into three terms.  Both calculations agree.</a:t>
          </a:r>
        </a:p>
        <a:p>
          <a:pPr>
            <a:defRPr sz="1000"/>
          </a:pPr>
          <a:endParaRPr lang="en-US">
            <a:solidFill>
              <a:srgbClr val="000000"/>
            </a:solidFill>
            <a:latin typeface="Arial"/>
            <a:cs typeface="Arial"/>
          </a:endParaRPr>
        </a:p>
        <a:p>
          <a:pPr>
            <a:defRPr sz="1000"/>
          </a:pPr>
          <a:r>
            <a:rPr lang="en-US">
              <a:solidFill>
                <a:srgbClr val="000000"/>
              </a:solidFill>
              <a:latin typeface="Arial"/>
              <a:cs typeface="Arial"/>
            </a:rPr>
            <a:t>Unknown Editor</a:t>
          </a:r>
        </a:p>
        <a:p>
          <a:pPr>
            <a:defRPr sz="1000"/>
          </a:pPr>
          <a:r>
            <a:rPr lang="en-US">
              <a:solidFill>
                <a:srgbClr val="000000"/>
              </a:solidFill>
              <a:latin typeface="Arial"/>
              <a:cs typeface="Arial"/>
            </a:rPr>
            <a:t>Microwaves101.com</a:t>
          </a: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O41"/>
  <sheetViews>
    <sheetView workbookViewId="0">
      <selection activeCell="T15" sqref="T15"/>
    </sheetView>
  </sheetViews>
  <sheetFormatPr defaultRowHeight="13.2" x14ac:dyDescent="0.25"/>
  <cols>
    <col min="7" max="7" width="12.44140625" bestFit="1" customWidth="1"/>
    <col min="9" max="9" width="12.44140625" bestFit="1" customWidth="1"/>
    <col min="10" max="10" width="10" bestFit="1" customWidth="1"/>
    <col min="13" max="13" width="11.44140625" bestFit="1" customWidth="1"/>
  </cols>
  <sheetData>
    <row r="4" spans="1:15" x14ac:dyDescent="0.25">
      <c r="D4" t="s">
        <v>0</v>
      </c>
    </row>
    <row r="5" spans="1:15" x14ac:dyDescent="0.25">
      <c r="A5" s="2" t="s">
        <v>22</v>
      </c>
      <c r="B5" s="2"/>
    </row>
    <row r="6" spans="1:15" x14ac:dyDescent="0.25">
      <c r="A6" s="2" t="s">
        <v>23</v>
      </c>
      <c r="B6" s="2"/>
      <c r="D6" t="s">
        <v>1</v>
      </c>
    </row>
    <row r="7" spans="1:15" x14ac:dyDescent="0.25">
      <c r="D7" t="s">
        <v>18</v>
      </c>
    </row>
    <row r="8" spans="1:15" x14ac:dyDescent="0.25">
      <c r="A8" t="s">
        <v>2</v>
      </c>
      <c r="B8" t="s">
        <v>3</v>
      </c>
      <c r="D8" t="s">
        <v>4</v>
      </c>
      <c r="E8" t="s">
        <v>13</v>
      </c>
      <c r="F8" t="s">
        <v>5</v>
      </c>
      <c r="H8" t="s">
        <v>7</v>
      </c>
      <c r="I8" t="s">
        <v>10</v>
      </c>
      <c r="J8" t="s">
        <v>11</v>
      </c>
      <c r="K8" t="s">
        <v>12</v>
      </c>
      <c r="L8" t="s">
        <v>14</v>
      </c>
      <c r="M8" t="s">
        <v>10</v>
      </c>
      <c r="N8" t="s">
        <v>15</v>
      </c>
      <c r="O8" t="s">
        <v>17</v>
      </c>
    </row>
    <row r="9" spans="1:15" x14ac:dyDescent="0.25">
      <c r="A9" t="s">
        <v>8</v>
      </c>
      <c r="B9" t="s">
        <v>9</v>
      </c>
      <c r="D9" t="s">
        <v>21</v>
      </c>
      <c r="E9" t="s">
        <v>21</v>
      </c>
      <c r="G9" t="s">
        <v>6</v>
      </c>
      <c r="H9" t="s">
        <v>21</v>
      </c>
      <c r="I9" t="s">
        <v>19</v>
      </c>
      <c r="M9" t="s">
        <v>19</v>
      </c>
      <c r="N9" t="s">
        <v>16</v>
      </c>
      <c r="O9" t="s">
        <v>20</v>
      </c>
    </row>
    <row r="11" spans="1:15" x14ac:dyDescent="0.25">
      <c r="A11" s="2">
        <v>15</v>
      </c>
      <c r="B11" s="2">
        <v>50</v>
      </c>
      <c r="D11">
        <f>A11/1000000</f>
        <v>1.5E-5</v>
      </c>
      <c r="E11">
        <f>B11/1000000</f>
        <v>5.0000000000000002E-5</v>
      </c>
      <c r="F11">
        <f>D11/E11</f>
        <v>0.3</v>
      </c>
      <c r="G11">
        <f>4*PI()*0.0000001</f>
        <v>1.2566370614359173E-6</v>
      </c>
      <c r="H11">
        <f>D11/2</f>
        <v>7.5000000000000002E-6</v>
      </c>
      <c r="I11" s="1">
        <f>G11/(2*PI())*(E11*LN((E11+(H11^2+E11^2)^0.5)/H11)+3/2*(H11-(H11^2+E11^2)^0.5))</f>
        <v>1.3040641579379279E-11</v>
      </c>
      <c r="J11">
        <f>G11/2/PI()</f>
        <v>2.0000000000000002E-7</v>
      </c>
      <c r="K11">
        <f>E11*LN((E11+(H11^2+E11^2)^0.5)/H11)</f>
        <v>1.2979226445748395E-4</v>
      </c>
      <c r="L11">
        <f>3/2*(H11-(H11^2+E11^2)^0.5)</f>
        <v>-6.4589056560587568E-5</v>
      </c>
      <c r="M11" s="1">
        <f>J11*(K11+L11)</f>
        <v>1.3040641579379279E-11</v>
      </c>
      <c r="N11">
        <f>M11*1000000000000</f>
        <v>13.04064157937928</v>
      </c>
      <c r="O11">
        <f>N11/B11</f>
        <v>0.26081283158758561</v>
      </c>
    </row>
    <row r="12" spans="1:15" x14ac:dyDescent="0.25">
      <c r="A12" s="2">
        <f>A11+5</f>
        <v>20</v>
      </c>
      <c r="B12" s="2">
        <f>B11</f>
        <v>50</v>
      </c>
      <c r="D12">
        <f t="shared" ref="D12:D30" si="0">A12/1000000</f>
        <v>2.0000000000000002E-5</v>
      </c>
      <c r="E12">
        <f t="shared" ref="E12:E30" si="1">B12/1000000</f>
        <v>5.0000000000000002E-5</v>
      </c>
      <c r="F12">
        <f t="shared" ref="F12:F30" si="2">D12/E12</f>
        <v>0.4</v>
      </c>
      <c r="G12">
        <f t="shared" ref="G12:G41" si="3">4*PI()*0.0000001</f>
        <v>1.2566370614359173E-6</v>
      </c>
      <c r="H12">
        <f t="shared" ref="H12:H30" si="4">D12/2</f>
        <v>1.0000000000000001E-5</v>
      </c>
      <c r="I12" s="1">
        <f>G12/(2*PI())*(E12*LN((E12+(H12^2+E12^2)^0.5)/H12)+3/2*(H12-(H12^2+E12^2)^0.5))</f>
        <v>1.0827324871949171E-11</v>
      </c>
      <c r="J12">
        <f t="shared" ref="J12:J30" si="5">G12/2/PI()</f>
        <v>2.0000000000000002E-7</v>
      </c>
      <c r="K12">
        <f t="shared" ref="K12:K30" si="6">E12*LN((E12+(H12^2+E12^2)^0.5)/H12)</f>
        <v>1.1562191706363763E-4</v>
      </c>
      <c r="L12">
        <f t="shared" ref="L12:L30" si="7">3/2*(H12-(H12^2+E12^2)^0.5)</f>
        <v>-6.1485292703891776E-5</v>
      </c>
      <c r="M12" s="1">
        <f t="shared" ref="M12:M30" si="8">J12*(K12+L12)</f>
        <v>1.0827324871949171E-11</v>
      </c>
      <c r="N12">
        <f t="shared" ref="N12:N41" si="9">M12*1000000000000</f>
        <v>10.827324871949171</v>
      </c>
      <c r="O12">
        <f t="shared" ref="O12:O30" si="10">N12/B12</f>
        <v>0.21654649743898344</v>
      </c>
    </row>
    <row r="13" spans="1:15" x14ac:dyDescent="0.25">
      <c r="A13" s="2">
        <f t="shared" ref="A13:A19" si="11">A12+5</f>
        <v>25</v>
      </c>
      <c r="B13" s="2">
        <f t="shared" ref="B13:B41" si="12">B12</f>
        <v>50</v>
      </c>
      <c r="D13">
        <f t="shared" si="0"/>
        <v>2.5000000000000001E-5</v>
      </c>
      <c r="E13">
        <f t="shared" si="1"/>
        <v>5.0000000000000002E-5</v>
      </c>
      <c r="F13">
        <f t="shared" si="2"/>
        <v>0.5</v>
      </c>
      <c r="G13">
        <f t="shared" si="3"/>
        <v>1.2566370614359173E-6</v>
      </c>
      <c r="H13">
        <f t="shared" si="4"/>
        <v>1.2500000000000001E-5</v>
      </c>
      <c r="I13" s="1">
        <f t="shared" ref="I13:I41" si="13">G13/(2*PI())*(E13*LN((E13+(H13^2+E13^2)^0.5)/H13)+3/2*(H13-(H13^2+E13^2)^0.5))</f>
        <v>9.2354793765447862E-12</v>
      </c>
      <c r="J13">
        <f t="shared" si="5"/>
        <v>2.0000000000000002E-7</v>
      </c>
      <c r="K13">
        <f t="shared" si="6"/>
        <v>1.0473562736305507E-4</v>
      </c>
      <c r="L13">
        <f t="shared" si="7"/>
        <v>-5.8558230480331141E-5</v>
      </c>
      <c r="M13" s="1">
        <f t="shared" si="8"/>
        <v>9.2354793765447862E-12</v>
      </c>
      <c r="N13">
        <f t="shared" si="9"/>
        <v>9.2354793765447862</v>
      </c>
      <c r="O13">
        <f t="shared" si="10"/>
        <v>0.18470958753089572</v>
      </c>
    </row>
    <row r="14" spans="1:15" x14ac:dyDescent="0.25">
      <c r="A14" s="2">
        <f t="shared" si="11"/>
        <v>30</v>
      </c>
      <c r="B14" s="2">
        <f t="shared" si="12"/>
        <v>50</v>
      </c>
      <c r="D14">
        <f t="shared" si="0"/>
        <v>3.0000000000000001E-5</v>
      </c>
      <c r="E14">
        <f t="shared" si="1"/>
        <v>5.0000000000000002E-5</v>
      </c>
      <c r="F14">
        <f t="shared" si="2"/>
        <v>0.6</v>
      </c>
      <c r="G14">
        <f t="shared" si="3"/>
        <v>1.2566370614359173E-6</v>
      </c>
      <c r="H14">
        <f t="shared" si="4"/>
        <v>1.5E-5</v>
      </c>
      <c r="I14" s="1">
        <f t="shared" si="13"/>
        <v>8.028504957619487E-12</v>
      </c>
      <c r="J14">
        <f t="shared" si="5"/>
        <v>2.0000000000000002E-7</v>
      </c>
      <c r="K14">
        <f t="shared" si="6"/>
        <v>9.5944823604926556E-5</v>
      </c>
      <c r="L14">
        <f t="shared" si="7"/>
        <v>-5.5802298816829128E-5</v>
      </c>
      <c r="M14" s="1">
        <f t="shared" si="8"/>
        <v>8.028504957619487E-12</v>
      </c>
      <c r="N14">
        <f t="shared" si="9"/>
        <v>8.0285049576194876</v>
      </c>
      <c r="O14">
        <f t="shared" si="10"/>
        <v>0.16057009915238976</v>
      </c>
    </row>
    <row r="15" spans="1:15" x14ac:dyDescent="0.25">
      <c r="A15" s="2">
        <f t="shared" si="11"/>
        <v>35</v>
      </c>
      <c r="B15" s="2">
        <f t="shared" si="12"/>
        <v>50</v>
      </c>
      <c r="D15">
        <f t="shared" si="0"/>
        <v>3.4999999999999997E-5</v>
      </c>
      <c r="E15">
        <f t="shared" si="1"/>
        <v>5.0000000000000002E-5</v>
      </c>
      <c r="F15">
        <f t="shared" si="2"/>
        <v>0.7</v>
      </c>
      <c r="G15">
        <f t="shared" si="3"/>
        <v>1.2566370614359173E-6</v>
      </c>
      <c r="H15">
        <f t="shared" si="4"/>
        <v>1.7499999999999998E-5</v>
      </c>
      <c r="I15" s="1">
        <f t="shared" si="13"/>
        <v>7.0805462871658162E-12</v>
      </c>
      <c r="J15">
        <f t="shared" si="5"/>
        <v>2.0000000000000002E-7</v>
      </c>
      <c r="K15">
        <f t="shared" si="6"/>
        <v>8.8613806812393167E-5</v>
      </c>
      <c r="L15">
        <f t="shared" si="7"/>
        <v>-5.321107537656409E-5</v>
      </c>
      <c r="M15" s="1">
        <f t="shared" si="8"/>
        <v>7.0805462871658162E-12</v>
      </c>
      <c r="N15">
        <f t="shared" si="9"/>
        <v>7.0805462871658165</v>
      </c>
      <c r="O15">
        <f t="shared" si="10"/>
        <v>0.14161092574331632</v>
      </c>
    </row>
    <row r="16" spans="1:15" x14ac:dyDescent="0.25">
      <c r="A16" s="2">
        <f t="shared" si="11"/>
        <v>40</v>
      </c>
      <c r="B16" s="2">
        <f t="shared" si="12"/>
        <v>50</v>
      </c>
      <c r="D16">
        <f t="shared" si="0"/>
        <v>4.0000000000000003E-5</v>
      </c>
      <c r="E16">
        <f t="shared" si="1"/>
        <v>5.0000000000000002E-5</v>
      </c>
      <c r="F16">
        <f t="shared" si="2"/>
        <v>0.8</v>
      </c>
      <c r="G16">
        <f t="shared" si="3"/>
        <v>1.2566370614359173E-6</v>
      </c>
      <c r="H16">
        <f t="shared" si="4"/>
        <v>2.0000000000000002E-5</v>
      </c>
      <c r="I16" s="1">
        <f t="shared" si="13"/>
        <v>6.3168170423074482E-12</v>
      </c>
      <c r="J16">
        <f t="shared" si="5"/>
        <v>2.0000000000000002E-7</v>
      </c>
      <c r="K16">
        <f t="shared" si="6"/>
        <v>8.2361557318554797E-5</v>
      </c>
      <c r="L16">
        <f t="shared" si="7"/>
        <v>-5.0777472107017561E-5</v>
      </c>
      <c r="M16" s="1">
        <f t="shared" si="8"/>
        <v>6.3168170423074482E-12</v>
      </c>
      <c r="N16">
        <f t="shared" si="9"/>
        <v>6.3168170423074486</v>
      </c>
      <c r="O16">
        <f t="shared" si="10"/>
        <v>0.12633634084614898</v>
      </c>
    </row>
    <row r="17" spans="1:15" x14ac:dyDescent="0.25">
      <c r="A17" s="2">
        <f t="shared" si="11"/>
        <v>45</v>
      </c>
      <c r="B17" s="2">
        <f t="shared" si="12"/>
        <v>50</v>
      </c>
      <c r="D17">
        <f t="shared" si="0"/>
        <v>4.5000000000000003E-5</v>
      </c>
      <c r="E17">
        <f t="shared" si="1"/>
        <v>5.0000000000000002E-5</v>
      </c>
      <c r="F17">
        <f t="shared" si="2"/>
        <v>0.9</v>
      </c>
      <c r="G17">
        <f t="shared" si="3"/>
        <v>1.2566370614359173E-6</v>
      </c>
      <c r="H17">
        <f t="shared" si="4"/>
        <v>2.2500000000000001E-5</v>
      </c>
      <c r="I17" s="1">
        <f t="shared" si="13"/>
        <v>5.6893940276483304E-12</v>
      </c>
      <c r="J17">
        <f t="shared" si="5"/>
        <v>2.0000000000000002E-7</v>
      </c>
      <c r="K17">
        <f t="shared" si="6"/>
        <v>7.6940890886221557E-5</v>
      </c>
      <c r="L17">
        <f t="shared" si="7"/>
        <v>-4.8493920747979906E-5</v>
      </c>
      <c r="M17" s="1">
        <f t="shared" si="8"/>
        <v>5.6893940276483304E-12</v>
      </c>
      <c r="N17">
        <f t="shared" si="9"/>
        <v>5.6893940276483308</v>
      </c>
      <c r="O17">
        <f t="shared" si="10"/>
        <v>0.11378788055296661</v>
      </c>
    </row>
    <row r="18" spans="1:15" x14ac:dyDescent="0.25">
      <c r="A18" s="2">
        <f t="shared" si="11"/>
        <v>50</v>
      </c>
      <c r="B18" s="2">
        <f t="shared" si="12"/>
        <v>50</v>
      </c>
      <c r="D18">
        <f t="shared" si="0"/>
        <v>5.0000000000000002E-5</v>
      </c>
      <c r="E18">
        <f t="shared" si="1"/>
        <v>5.0000000000000002E-5</v>
      </c>
      <c r="F18">
        <f t="shared" si="2"/>
        <v>1</v>
      </c>
      <c r="G18">
        <f t="shared" si="3"/>
        <v>1.2566370614359173E-6</v>
      </c>
      <c r="H18">
        <f t="shared" si="4"/>
        <v>2.5000000000000001E-5</v>
      </c>
      <c r="I18" s="1">
        <f t="shared" si="13"/>
        <v>5.1658449205396811E-12</v>
      </c>
      <c r="J18">
        <f t="shared" si="5"/>
        <v>2.0000000000000002E-7</v>
      </c>
      <c r="K18">
        <f t="shared" si="6"/>
        <v>7.2181773758940525E-5</v>
      </c>
      <c r="L18">
        <f t="shared" si="7"/>
        <v>-4.635254915624212E-5</v>
      </c>
      <c r="M18" s="1">
        <f t="shared" si="8"/>
        <v>5.1658449205396811E-12</v>
      </c>
      <c r="N18">
        <f t="shared" si="9"/>
        <v>5.1658449205396808</v>
      </c>
      <c r="O18">
        <f t="shared" si="10"/>
        <v>0.10331689841079361</v>
      </c>
    </row>
    <row r="19" spans="1:15" x14ac:dyDescent="0.25">
      <c r="A19" s="2">
        <f t="shared" si="11"/>
        <v>55</v>
      </c>
      <c r="B19" s="2">
        <f t="shared" si="12"/>
        <v>50</v>
      </c>
      <c r="D19">
        <f t="shared" si="0"/>
        <v>5.5000000000000002E-5</v>
      </c>
      <c r="E19">
        <f t="shared" si="1"/>
        <v>5.0000000000000002E-5</v>
      </c>
      <c r="F19">
        <f t="shared" si="2"/>
        <v>1.1000000000000001</v>
      </c>
      <c r="G19">
        <f t="shared" si="3"/>
        <v>1.2566370614359173E-6</v>
      </c>
      <c r="H19">
        <f t="shared" si="4"/>
        <v>2.7500000000000001E-5</v>
      </c>
      <c r="I19" s="1">
        <f t="shared" si="13"/>
        <v>4.7232985037593592E-12</v>
      </c>
      <c r="J19">
        <f t="shared" si="5"/>
        <v>2.0000000000000002E-7</v>
      </c>
      <c r="K19">
        <f t="shared" si="6"/>
        <v>6.7961834097646754E-5</v>
      </c>
      <c r="L19">
        <f t="shared" si="7"/>
        <v>-4.4345341578849959E-5</v>
      </c>
      <c r="M19" s="1">
        <f t="shared" si="8"/>
        <v>4.7232985037593592E-12</v>
      </c>
      <c r="N19">
        <f t="shared" si="9"/>
        <v>4.7232985037593593</v>
      </c>
      <c r="O19">
        <f t="shared" si="10"/>
        <v>9.4465970075187186E-2</v>
      </c>
    </row>
    <row r="20" spans="1:15" x14ac:dyDescent="0.25">
      <c r="A20" s="2">
        <f t="shared" ref="A20:A30" si="14">A19+25</f>
        <v>80</v>
      </c>
      <c r="B20" s="2">
        <f t="shared" si="12"/>
        <v>50</v>
      </c>
      <c r="D20">
        <f t="shared" si="0"/>
        <v>8.0000000000000007E-5</v>
      </c>
      <c r="E20">
        <f t="shared" si="1"/>
        <v>5.0000000000000002E-5</v>
      </c>
      <c r="F20">
        <f t="shared" si="2"/>
        <v>1.6</v>
      </c>
      <c r="G20">
        <f t="shared" si="3"/>
        <v>1.2566370614359173E-6</v>
      </c>
      <c r="H20">
        <f t="shared" si="4"/>
        <v>4.0000000000000003E-5</v>
      </c>
      <c r="I20" s="1">
        <f t="shared" si="13"/>
        <v>3.2665574141940428E-12</v>
      </c>
      <c r="J20">
        <f t="shared" si="5"/>
        <v>2.0000000000000002E-7</v>
      </c>
      <c r="K20">
        <f t="shared" si="6"/>
        <v>5.237965063246294E-5</v>
      </c>
      <c r="L20">
        <f t="shared" si="7"/>
        <v>-3.6046863561492727E-5</v>
      </c>
      <c r="M20" s="1">
        <f t="shared" si="8"/>
        <v>3.2665574141940428E-12</v>
      </c>
      <c r="N20">
        <f t="shared" si="9"/>
        <v>3.2665574141940428</v>
      </c>
      <c r="O20">
        <f t="shared" si="10"/>
        <v>6.5331148283880855E-2</v>
      </c>
    </row>
    <row r="21" spans="1:15" x14ac:dyDescent="0.25">
      <c r="A21" s="2">
        <f t="shared" si="14"/>
        <v>105</v>
      </c>
      <c r="B21" s="2">
        <f t="shared" si="12"/>
        <v>50</v>
      </c>
      <c r="D21">
        <f t="shared" si="0"/>
        <v>1.05E-4</v>
      </c>
      <c r="E21">
        <f t="shared" si="1"/>
        <v>5.0000000000000002E-5</v>
      </c>
      <c r="F21">
        <f t="shared" si="2"/>
        <v>2.1</v>
      </c>
      <c r="G21">
        <f t="shared" si="3"/>
        <v>1.2566370614359173E-6</v>
      </c>
      <c r="H21">
        <f t="shared" si="4"/>
        <v>5.2500000000000002E-5</v>
      </c>
      <c r="I21" s="1">
        <f t="shared" si="13"/>
        <v>2.4729786038720363E-12</v>
      </c>
      <c r="J21">
        <f t="shared" si="5"/>
        <v>2.0000000000000002E-7</v>
      </c>
      <c r="K21">
        <f t="shared" si="6"/>
        <v>4.2364893019360177E-5</v>
      </c>
      <c r="L21">
        <f t="shared" si="7"/>
        <v>-2.9999999999999997E-5</v>
      </c>
      <c r="M21" s="1">
        <f t="shared" si="8"/>
        <v>2.4729786038720363E-12</v>
      </c>
      <c r="N21">
        <f t="shared" si="9"/>
        <v>2.4729786038720363</v>
      </c>
      <c r="O21">
        <f t="shared" si="10"/>
        <v>4.9459572077440728E-2</v>
      </c>
    </row>
    <row r="22" spans="1:15" x14ac:dyDescent="0.25">
      <c r="A22" s="2">
        <f t="shared" si="14"/>
        <v>130</v>
      </c>
      <c r="B22" s="2">
        <f t="shared" si="12"/>
        <v>50</v>
      </c>
      <c r="D22">
        <f t="shared" si="0"/>
        <v>1.2999999999999999E-4</v>
      </c>
      <c r="E22">
        <f t="shared" si="1"/>
        <v>5.0000000000000002E-5</v>
      </c>
      <c r="F22">
        <f t="shared" si="2"/>
        <v>2.5999999999999996</v>
      </c>
      <c r="G22">
        <f t="shared" si="3"/>
        <v>1.2566370614359173E-6</v>
      </c>
      <c r="H22">
        <f t="shared" si="4"/>
        <v>6.4999999999999994E-5</v>
      </c>
      <c r="I22" s="1">
        <f t="shared" si="13"/>
        <v>1.9827792352180192E-12</v>
      </c>
      <c r="J22">
        <f t="shared" si="5"/>
        <v>2.0000000000000002E-7</v>
      </c>
      <c r="K22">
        <f t="shared" si="6"/>
        <v>3.5423042177515532E-5</v>
      </c>
      <c r="L22">
        <f t="shared" si="7"/>
        <v>-2.5509146001425436E-5</v>
      </c>
      <c r="M22" s="1">
        <f t="shared" si="8"/>
        <v>1.9827792352180192E-12</v>
      </c>
      <c r="N22">
        <f t="shared" si="9"/>
        <v>1.9827792352180194</v>
      </c>
      <c r="O22">
        <f t="shared" si="10"/>
        <v>3.965558470436039E-2</v>
      </c>
    </row>
    <row r="23" spans="1:15" x14ac:dyDescent="0.25">
      <c r="A23" s="2">
        <f t="shared" si="14"/>
        <v>155</v>
      </c>
      <c r="B23" s="2">
        <f t="shared" si="12"/>
        <v>50</v>
      </c>
      <c r="D23">
        <f t="shared" si="0"/>
        <v>1.55E-4</v>
      </c>
      <c r="E23">
        <f t="shared" si="1"/>
        <v>5.0000000000000002E-5</v>
      </c>
      <c r="F23">
        <f t="shared" si="2"/>
        <v>3.0999999999999996</v>
      </c>
      <c r="G23">
        <f t="shared" si="3"/>
        <v>1.2566370614359173E-6</v>
      </c>
      <c r="H23">
        <f t="shared" si="4"/>
        <v>7.75E-5</v>
      </c>
      <c r="I23" s="1">
        <f t="shared" si="13"/>
        <v>1.6528283289193756E-12</v>
      </c>
      <c r="J23">
        <f t="shared" si="5"/>
        <v>2.0000000000000002E-7</v>
      </c>
      <c r="K23">
        <f t="shared" si="6"/>
        <v>3.0358142237322252E-5</v>
      </c>
      <c r="L23">
        <f t="shared" si="7"/>
        <v>-2.2094000592725375E-5</v>
      </c>
      <c r="M23" s="1">
        <f t="shared" si="8"/>
        <v>1.6528283289193756E-12</v>
      </c>
      <c r="N23">
        <f t="shared" si="9"/>
        <v>1.6528283289193757</v>
      </c>
      <c r="O23">
        <f t="shared" si="10"/>
        <v>3.3056566578387514E-2</v>
      </c>
    </row>
    <row r="24" spans="1:15" x14ac:dyDescent="0.25">
      <c r="A24" s="2">
        <f t="shared" si="14"/>
        <v>180</v>
      </c>
      <c r="B24" s="2">
        <f t="shared" si="12"/>
        <v>50</v>
      </c>
      <c r="D24">
        <f t="shared" si="0"/>
        <v>1.8000000000000001E-4</v>
      </c>
      <c r="E24">
        <f t="shared" si="1"/>
        <v>5.0000000000000002E-5</v>
      </c>
      <c r="F24">
        <f t="shared" si="2"/>
        <v>3.6</v>
      </c>
      <c r="G24">
        <f t="shared" si="3"/>
        <v>1.2566370614359173E-6</v>
      </c>
      <c r="H24">
        <f t="shared" si="4"/>
        <v>9.0000000000000006E-5</v>
      </c>
      <c r="I24" s="1">
        <f t="shared" si="13"/>
        <v>1.4165355627108462E-12</v>
      </c>
      <c r="J24">
        <f t="shared" si="5"/>
        <v>2.0000000000000002E-7</v>
      </c>
      <c r="K24">
        <f t="shared" si="6"/>
        <v>2.651712992835924E-5</v>
      </c>
      <c r="L24">
        <f t="shared" si="7"/>
        <v>-1.943445211480501E-5</v>
      </c>
      <c r="M24" s="1">
        <f t="shared" si="8"/>
        <v>1.4165355627108462E-12</v>
      </c>
      <c r="N24">
        <f t="shared" si="9"/>
        <v>1.4165355627108462</v>
      </c>
      <c r="O24">
        <f t="shared" si="10"/>
        <v>2.8330711254216923E-2</v>
      </c>
    </row>
    <row r="25" spans="1:15" x14ac:dyDescent="0.25">
      <c r="A25" s="2">
        <f t="shared" si="14"/>
        <v>205</v>
      </c>
      <c r="B25" s="2">
        <f t="shared" si="12"/>
        <v>50</v>
      </c>
      <c r="D25">
        <f t="shared" si="0"/>
        <v>2.05E-4</v>
      </c>
      <c r="E25">
        <f t="shared" si="1"/>
        <v>5.0000000000000002E-5</v>
      </c>
      <c r="F25">
        <f t="shared" si="2"/>
        <v>4.0999999999999996</v>
      </c>
      <c r="G25">
        <f t="shared" si="3"/>
        <v>1.2566370614359173E-6</v>
      </c>
      <c r="H25">
        <f t="shared" si="4"/>
        <v>1.025E-4</v>
      </c>
      <c r="I25" s="1">
        <f t="shared" si="13"/>
        <v>1.2392924208650407E-12</v>
      </c>
      <c r="J25">
        <f t="shared" si="5"/>
        <v>2.0000000000000002E-7</v>
      </c>
      <c r="K25">
        <f t="shared" si="6"/>
        <v>2.3513883023680865E-5</v>
      </c>
      <c r="L25">
        <f t="shared" si="7"/>
        <v>-1.7317420919355662E-5</v>
      </c>
      <c r="M25" s="1">
        <f t="shared" si="8"/>
        <v>1.2392924208650407E-12</v>
      </c>
      <c r="N25">
        <f t="shared" si="9"/>
        <v>1.2392924208650407</v>
      </c>
      <c r="O25">
        <f t="shared" si="10"/>
        <v>2.4785848417300815E-2</v>
      </c>
    </row>
    <row r="26" spans="1:15" x14ac:dyDescent="0.25">
      <c r="A26" s="2">
        <f t="shared" si="14"/>
        <v>230</v>
      </c>
      <c r="B26" s="2">
        <f t="shared" si="12"/>
        <v>50</v>
      </c>
      <c r="D26">
        <f t="shared" si="0"/>
        <v>2.3000000000000001E-4</v>
      </c>
      <c r="E26">
        <f t="shared" si="1"/>
        <v>5.0000000000000002E-5</v>
      </c>
      <c r="F26">
        <f t="shared" si="2"/>
        <v>4.5999999999999996</v>
      </c>
      <c r="G26">
        <f t="shared" si="3"/>
        <v>1.2566370614359173E-6</v>
      </c>
      <c r="H26">
        <f t="shared" si="4"/>
        <v>1.15E-4</v>
      </c>
      <c r="I26" s="1">
        <f t="shared" si="13"/>
        <v>1.1015245319981808E-12</v>
      </c>
      <c r="J26">
        <f t="shared" si="5"/>
        <v>2.0000000000000002E-7</v>
      </c>
      <c r="K26">
        <f t="shared" si="6"/>
        <v>2.1106665719757685E-5</v>
      </c>
      <c r="L26">
        <f t="shared" si="7"/>
        <v>-1.5599043059766782E-5</v>
      </c>
      <c r="M26" s="1">
        <f t="shared" si="8"/>
        <v>1.1015245319981808E-12</v>
      </c>
      <c r="N26">
        <f t="shared" si="9"/>
        <v>1.1015245319981808</v>
      </c>
      <c r="O26">
        <f t="shared" si="10"/>
        <v>2.2030490639963617E-2</v>
      </c>
    </row>
    <row r="27" spans="1:15" x14ac:dyDescent="0.25">
      <c r="A27" s="2">
        <f t="shared" si="14"/>
        <v>255</v>
      </c>
      <c r="B27" s="2">
        <f t="shared" si="12"/>
        <v>50</v>
      </c>
      <c r="D27">
        <f t="shared" si="0"/>
        <v>2.5500000000000002E-4</v>
      </c>
      <c r="E27">
        <f t="shared" si="1"/>
        <v>5.0000000000000002E-5</v>
      </c>
      <c r="F27">
        <f t="shared" si="2"/>
        <v>5.1000000000000005</v>
      </c>
      <c r="G27">
        <f t="shared" si="3"/>
        <v>1.2566370614359173E-6</v>
      </c>
      <c r="H27">
        <f t="shared" si="4"/>
        <v>1.2750000000000001E-4</v>
      </c>
      <c r="I27" s="1">
        <f t="shared" si="13"/>
        <v>9.9139562812769015E-13</v>
      </c>
      <c r="J27">
        <f t="shared" si="5"/>
        <v>2.0000000000000002E-7</v>
      </c>
      <c r="K27">
        <f t="shared" si="6"/>
        <v>1.9137167012673517E-5</v>
      </c>
      <c r="L27">
        <f t="shared" si="7"/>
        <v>-1.4180188872035067E-5</v>
      </c>
      <c r="M27" s="1">
        <f t="shared" si="8"/>
        <v>9.9139562812769015E-13</v>
      </c>
      <c r="N27">
        <f t="shared" si="9"/>
        <v>0.99139562812769011</v>
      </c>
      <c r="O27">
        <f t="shared" si="10"/>
        <v>1.9827912562553802E-2</v>
      </c>
    </row>
    <row r="28" spans="1:15" x14ac:dyDescent="0.25">
      <c r="A28" s="2">
        <f t="shared" si="14"/>
        <v>280</v>
      </c>
      <c r="B28" s="2">
        <f t="shared" si="12"/>
        <v>50</v>
      </c>
      <c r="D28">
        <f t="shared" si="0"/>
        <v>2.7999999999999998E-4</v>
      </c>
      <c r="E28">
        <f t="shared" si="1"/>
        <v>5.0000000000000002E-5</v>
      </c>
      <c r="F28">
        <f t="shared" si="2"/>
        <v>5.6</v>
      </c>
      <c r="G28">
        <f t="shared" si="3"/>
        <v>1.2566370614359173E-6</v>
      </c>
      <c r="H28">
        <f t="shared" si="4"/>
        <v>1.3999999999999999E-4</v>
      </c>
      <c r="I28" s="1">
        <f t="shared" si="13"/>
        <v>9.013523452798736E-13</v>
      </c>
      <c r="J28">
        <f t="shared" si="5"/>
        <v>2.0000000000000002E-7</v>
      </c>
      <c r="K28">
        <f t="shared" si="6"/>
        <v>1.7497792936176953E-5</v>
      </c>
      <c r="L28">
        <f t="shared" si="7"/>
        <v>-1.2991031209777585E-5</v>
      </c>
      <c r="M28" s="1">
        <f t="shared" si="8"/>
        <v>9.013523452798736E-13</v>
      </c>
      <c r="N28">
        <f t="shared" si="9"/>
        <v>0.90135234527987362</v>
      </c>
      <c r="O28">
        <f t="shared" si="10"/>
        <v>1.8027046905597473E-2</v>
      </c>
    </row>
    <row r="29" spans="1:15" x14ac:dyDescent="0.25">
      <c r="A29" s="2">
        <f t="shared" si="14"/>
        <v>305</v>
      </c>
      <c r="B29" s="2">
        <f t="shared" si="12"/>
        <v>50</v>
      </c>
      <c r="D29">
        <f t="shared" si="0"/>
        <v>3.0499999999999999E-4</v>
      </c>
      <c r="E29">
        <f t="shared" si="1"/>
        <v>5.0000000000000002E-5</v>
      </c>
      <c r="F29">
        <f t="shared" si="2"/>
        <v>6.1</v>
      </c>
      <c r="G29">
        <f t="shared" si="3"/>
        <v>1.2566370614359173E-6</v>
      </c>
      <c r="H29">
        <f t="shared" si="4"/>
        <v>1.5249999999999999E-4</v>
      </c>
      <c r="I29" s="1">
        <f t="shared" si="13"/>
        <v>8.263570188236198E-13</v>
      </c>
      <c r="J29">
        <f t="shared" si="5"/>
        <v>2.0000000000000002E-7</v>
      </c>
      <c r="K29">
        <f t="shared" si="6"/>
        <v>1.6113092779678606E-5</v>
      </c>
      <c r="L29">
        <f t="shared" si="7"/>
        <v>-1.1981307685560508E-5</v>
      </c>
      <c r="M29" s="1">
        <f t="shared" si="8"/>
        <v>8.263570188236198E-13</v>
      </c>
      <c r="N29">
        <f t="shared" si="9"/>
        <v>0.82635701882361978</v>
      </c>
      <c r="O29">
        <f t="shared" si="10"/>
        <v>1.6527140376472394E-2</v>
      </c>
    </row>
    <row r="30" spans="1:15" x14ac:dyDescent="0.25">
      <c r="A30" s="2">
        <f t="shared" si="14"/>
        <v>330</v>
      </c>
      <c r="B30" s="2">
        <f t="shared" si="12"/>
        <v>50</v>
      </c>
      <c r="D30">
        <f t="shared" si="0"/>
        <v>3.3E-4</v>
      </c>
      <c r="E30">
        <f t="shared" si="1"/>
        <v>5.0000000000000002E-5</v>
      </c>
      <c r="F30">
        <f t="shared" si="2"/>
        <v>6.6</v>
      </c>
      <c r="G30">
        <f t="shared" si="3"/>
        <v>1.2566370614359173E-6</v>
      </c>
      <c r="H30">
        <f t="shared" si="4"/>
        <v>1.65E-4</v>
      </c>
      <c r="I30" s="1">
        <f t="shared" si="13"/>
        <v>7.6292443143478235E-13</v>
      </c>
      <c r="J30">
        <f t="shared" si="5"/>
        <v>2.0000000000000002E-7</v>
      </c>
      <c r="K30">
        <f t="shared" si="6"/>
        <v>1.492871690067392E-5</v>
      </c>
      <c r="L30">
        <f t="shared" si="7"/>
        <v>-1.1114094743500008E-5</v>
      </c>
      <c r="M30" s="1">
        <f t="shared" si="8"/>
        <v>7.6292443143478235E-13</v>
      </c>
      <c r="N30">
        <f t="shared" si="9"/>
        <v>0.76292443143478239</v>
      </c>
      <c r="O30">
        <f t="shared" si="10"/>
        <v>1.5258488628695648E-2</v>
      </c>
    </row>
    <row r="31" spans="1:15" x14ac:dyDescent="0.25">
      <c r="A31" s="2">
        <f t="shared" ref="A31:A41" si="15">A30+25</f>
        <v>355</v>
      </c>
      <c r="B31" s="2">
        <f t="shared" si="12"/>
        <v>50</v>
      </c>
      <c r="D31">
        <f t="shared" ref="D31:D41" si="16">A31/1000000</f>
        <v>3.5500000000000001E-4</v>
      </c>
      <c r="E31">
        <f t="shared" ref="E31:E41" si="17">B31/1000000</f>
        <v>5.0000000000000002E-5</v>
      </c>
      <c r="F31">
        <f t="shared" ref="F31:F41" si="18">D31/E31</f>
        <v>7.1</v>
      </c>
      <c r="G31">
        <f t="shared" si="3"/>
        <v>1.2566370614359173E-6</v>
      </c>
      <c r="H31">
        <f t="shared" ref="H31:H41" si="19">D31/2</f>
        <v>1.775E-4</v>
      </c>
      <c r="I31" s="1">
        <f t="shared" si="13"/>
        <v>7.0856796741863495E-13</v>
      </c>
      <c r="J31">
        <f t="shared" ref="J31:J41" si="20">G31/2/PI()</f>
        <v>2.0000000000000002E-7</v>
      </c>
      <c r="K31">
        <f t="shared" ref="K31:K41" si="21">E31*LN((E31+(H31^2+E31^2)^0.5)/H31)</f>
        <v>1.3904593925743575E-5</v>
      </c>
      <c r="L31">
        <f t="shared" ref="L31:L41" si="22">3/2*(H31-(H31^2+E31^2)^0.5)</f>
        <v>-1.0361754088650401E-5</v>
      </c>
      <c r="M31" s="1">
        <f t="shared" ref="M31:M41" si="23">J31*(K31+L31)</f>
        <v>7.0856796741863495E-13</v>
      </c>
      <c r="N31">
        <f t="shared" si="9"/>
        <v>0.70856796741863493</v>
      </c>
      <c r="O31">
        <f t="shared" ref="O31:O41" si="24">N31/B31</f>
        <v>1.4171359348372698E-2</v>
      </c>
    </row>
    <row r="32" spans="1:15" x14ac:dyDescent="0.25">
      <c r="A32" s="2">
        <f t="shared" si="15"/>
        <v>380</v>
      </c>
      <c r="B32" s="2">
        <f t="shared" si="12"/>
        <v>50</v>
      </c>
      <c r="D32">
        <f t="shared" si="16"/>
        <v>3.8000000000000002E-4</v>
      </c>
      <c r="E32">
        <f t="shared" si="17"/>
        <v>5.0000000000000002E-5</v>
      </c>
      <c r="F32">
        <f t="shared" si="18"/>
        <v>7.6</v>
      </c>
      <c r="G32">
        <f t="shared" si="3"/>
        <v>1.2566370614359173E-6</v>
      </c>
      <c r="H32">
        <f t="shared" si="19"/>
        <v>1.9000000000000001E-4</v>
      </c>
      <c r="I32" s="1">
        <f t="shared" si="13"/>
        <v>6.6146639712065229E-13</v>
      </c>
      <c r="J32">
        <f t="shared" si="20"/>
        <v>2.0000000000000002E-7</v>
      </c>
      <c r="K32">
        <f t="shared" si="21"/>
        <v>1.3010572551430785E-5</v>
      </c>
      <c r="L32">
        <f t="shared" si="22"/>
        <v>-9.7032405658275243E-6</v>
      </c>
      <c r="M32" s="1">
        <f t="shared" si="23"/>
        <v>6.6146639712065229E-13</v>
      </c>
      <c r="N32">
        <f t="shared" si="9"/>
        <v>0.66146639712065225</v>
      </c>
      <c r="O32">
        <f t="shared" si="24"/>
        <v>1.3229327942413044E-2</v>
      </c>
    </row>
    <row r="33" spans="1:15" x14ac:dyDescent="0.25">
      <c r="A33" s="2">
        <f t="shared" si="15"/>
        <v>405</v>
      </c>
      <c r="B33" s="2">
        <f t="shared" si="12"/>
        <v>50</v>
      </c>
      <c r="D33">
        <f t="shared" si="16"/>
        <v>4.0499999999999998E-4</v>
      </c>
      <c r="E33">
        <f t="shared" si="17"/>
        <v>5.0000000000000002E-5</v>
      </c>
      <c r="F33">
        <f t="shared" si="18"/>
        <v>8.1</v>
      </c>
      <c r="G33">
        <f t="shared" si="3"/>
        <v>1.2566370614359173E-6</v>
      </c>
      <c r="H33">
        <f t="shared" si="19"/>
        <v>2.0249999999999999E-4</v>
      </c>
      <c r="I33" s="1">
        <f t="shared" si="13"/>
        <v>6.2025545935012968E-13</v>
      </c>
      <c r="J33">
        <f t="shared" si="20"/>
        <v>2.0000000000000002E-7</v>
      </c>
      <c r="K33">
        <f t="shared" si="21"/>
        <v>1.2223555550992926E-5</v>
      </c>
      <c r="L33">
        <f t="shared" si="22"/>
        <v>-9.1222782542422777E-6</v>
      </c>
      <c r="M33" s="1">
        <f t="shared" si="23"/>
        <v>6.2025545935012968E-13</v>
      </c>
      <c r="N33">
        <f t="shared" si="9"/>
        <v>0.62025545935012971</v>
      </c>
      <c r="O33">
        <f t="shared" si="24"/>
        <v>1.2405109187002595E-2</v>
      </c>
    </row>
    <row r="34" spans="1:15" x14ac:dyDescent="0.25">
      <c r="A34" s="2">
        <f t="shared" si="15"/>
        <v>430</v>
      </c>
      <c r="B34" s="2">
        <f t="shared" si="12"/>
        <v>50</v>
      </c>
      <c r="D34">
        <f t="shared" si="16"/>
        <v>4.2999999999999999E-4</v>
      </c>
      <c r="E34">
        <f t="shared" si="17"/>
        <v>5.0000000000000002E-5</v>
      </c>
      <c r="F34">
        <f t="shared" si="18"/>
        <v>8.6</v>
      </c>
      <c r="G34">
        <f t="shared" si="3"/>
        <v>1.2566370614359173E-6</v>
      </c>
      <c r="H34">
        <f t="shared" si="19"/>
        <v>2.1499999999999999E-4</v>
      </c>
      <c r="I34" s="1">
        <f t="shared" si="13"/>
        <v>5.838930489952607E-13</v>
      </c>
      <c r="J34">
        <f t="shared" si="20"/>
        <v>2.0000000000000002E-7</v>
      </c>
      <c r="K34">
        <f t="shared" si="21"/>
        <v>1.152556606463805E-5</v>
      </c>
      <c r="L34">
        <f t="shared" si="22"/>
        <v>-8.6061008196617472E-6</v>
      </c>
      <c r="M34" s="1">
        <f t="shared" si="23"/>
        <v>5.838930489952607E-13</v>
      </c>
      <c r="N34">
        <f t="shared" si="9"/>
        <v>0.58389304899526073</v>
      </c>
      <c r="O34">
        <f t="shared" si="24"/>
        <v>1.1677860979905214E-2</v>
      </c>
    </row>
    <row r="35" spans="1:15" x14ac:dyDescent="0.25">
      <c r="A35" s="2">
        <f t="shared" si="15"/>
        <v>455</v>
      </c>
      <c r="B35" s="2">
        <f t="shared" si="12"/>
        <v>50</v>
      </c>
      <c r="D35">
        <f t="shared" si="16"/>
        <v>4.55E-4</v>
      </c>
      <c r="E35">
        <f t="shared" si="17"/>
        <v>5.0000000000000002E-5</v>
      </c>
      <c r="F35">
        <f t="shared" si="18"/>
        <v>9.1</v>
      </c>
      <c r="G35">
        <f t="shared" si="3"/>
        <v>1.2566370614359173E-6</v>
      </c>
      <c r="H35">
        <f t="shared" si="19"/>
        <v>2.275E-4</v>
      </c>
      <c r="I35" s="1">
        <f t="shared" si="13"/>
        <v>5.5156942520689574E-13</v>
      </c>
      <c r="J35">
        <f t="shared" si="20"/>
        <v>2.0000000000000002E-7</v>
      </c>
      <c r="K35">
        <f t="shared" si="21"/>
        <v>1.0902412767802856E-5</v>
      </c>
      <c r="L35">
        <f t="shared" si="22"/>
        <v>-8.1445656417683776E-6</v>
      </c>
      <c r="M35" s="1">
        <f t="shared" si="23"/>
        <v>5.5156942520689574E-13</v>
      </c>
      <c r="N35">
        <f t="shared" si="9"/>
        <v>0.55156942520689578</v>
      </c>
      <c r="O35">
        <f t="shared" si="24"/>
        <v>1.1031388504137915E-2</v>
      </c>
    </row>
    <row r="36" spans="1:15" x14ac:dyDescent="0.25">
      <c r="A36" s="2">
        <f t="shared" si="15"/>
        <v>480</v>
      </c>
      <c r="B36" s="2">
        <f t="shared" si="12"/>
        <v>50</v>
      </c>
      <c r="D36">
        <f t="shared" si="16"/>
        <v>4.8000000000000001E-4</v>
      </c>
      <c r="E36">
        <f t="shared" si="17"/>
        <v>5.0000000000000002E-5</v>
      </c>
      <c r="F36">
        <f t="shared" si="18"/>
        <v>9.6</v>
      </c>
      <c r="G36">
        <f t="shared" si="3"/>
        <v>1.2566370614359173E-6</v>
      </c>
      <c r="H36">
        <f t="shared" si="19"/>
        <v>2.4000000000000001E-4</v>
      </c>
      <c r="I36" s="1">
        <f t="shared" si="13"/>
        <v>5.2264584882116678E-13</v>
      </c>
      <c r="J36">
        <f t="shared" si="20"/>
        <v>2.0000000000000002E-7</v>
      </c>
      <c r="K36">
        <f t="shared" si="21"/>
        <v>1.0342749408043751E-5</v>
      </c>
      <c r="L36">
        <f t="shared" si="22"/>
        <v>-7.7295201639379169E-6</v>
      </c>
      <c r="M36" s="1">
        <f t="shared" si="23"/>
        <v>5.2264584882116678E-13</v>
      </c>
      <c r="N36">
        <f t="shared" si="9"/>
        <v>0.52264584882116683</v>
      </c>
      <c r="O36">
        <f t="shared" si="24"/>
        <v>1.0452916976423336E-2</v>
      </c>
    </row>
    <row r="37" spans="1:15" x14ac:dyDescent="0.25">
      <c r="A37" s="2">
        <f t="shared" si="15"/>
        <v>505</v>
      </c>
      <c r="B37" s="2">
        <f t="shared" si="12"/>
        <v>50</v>
      </c>
      <c r="D37">
        <f t="shared" si="16"/>
        <v>5.0500000000000002E-4</v>
      </c>
      <c r="E37">
        <f t="shared" si="17"/>
        <v>5.0000000000000002E-5</v>
      </c>
      <c r="F37">
        <f t="shared" si="18"/>
        <v>10.1</v>
      </c>
      <c r="G37">
        <f t="shared" si="3"/>
        <v>1.2566370614359173E-6</v>
      </c>
      <c r="H37">
        <f t="shared" si="19"/>
        <v>2.5250000000000001E-4</v>
      </c>
      <c r="I37" s="1">
        <f t="shared" si="13"/>
        <v>4.9661168453554029E-13</v>
      </c>
      <c r="J37">
        <f t="shared" si="20"/>
        <v>2.0000000000000002E-7</v>
      </c>
      <c r="K37">
        <f t="shared" si="21"/>
        <v>9.8373998901105872E-6</v>
      </c>
      <c r="L37">
        <f t="shared" si="22"/>
        <v>-7.3543414674328862E-6</v>
      </c>
      <c r="M37" s="1">
        <f t="shared" si="23"/>
        <v>4.9661168453554029E-13</v>
      </c>
      <c r="N37">
        <f t="shared" si="9"/>
        <v>0.49661168453554028</v>
      </c>
      <c r="O37">
        <f t="shared" si="24"/>
        <v>9.9322336907108049E-3</v>
      </c>
    </row>
    <row r="38" spans="1:15" x14ac:dyDescent="0.25">
      <c r="A38" s="2">
        <f t="shared" si="15"/>
        <v>530</v>
      </c>
      <c r="B38" s="2">
        <f t="shared" si="12"/>
        <v>50</v>
      </c>
      <c r="D38">
        <f t="shared" si="16"/>
        <v>5.2999999999999998E-4</v>
      </c>
      <c r="E38">
        <f t="shared" si="17"/>
        <v>5.0000000000000002E-5</v>
      </c>
      <c r="F38">
        <f t="shared" si="18"/>
        <v>10.6</v>
      </c>
      <c r="G38">
        <f t="shared" si="3"/>
        <v>1.2566370614359173E-6</v>
      </c>
      <c r="H38">
        <f t="shared" si="19"/>
        <v>2.6499999999999999E-4</v>
      </c>
      <c r="I38" s="1">
        <f t="shared" si="13"/>
        <v>4.7305379944498499E-13</v>
      </c>
      <c r="J38">
        <f t="shared" si="20"/>
        <v>2.0000000000000002E-7</v>
      </c>
      <c r="K38">
        <f t="shared" si="21"/>
        <v>9.3788658020789642E-6</v>
      </c>
      <c r="L38">
        <f t="shared" si="22"/>
        <v>-7.0135968048540395E-6</v>
      </c>
      <c r="M38" s="1">
        <f t="shared" si="23"/>
        <v>4.7305379944498499E-13</v>
      </c>
      <c r="N38">
        <f t="shared" si="9"/>
        <v>0.47305379944498499</v>
      </c>
      <c r="O38">
        <f t="shared" si="24"/>
        <v>9.4610759888996993E-3</v>
      </c>
    </row>
    <row r="39" spans="1:15" x14ac:dyDescent="0.25">
      <c r="A39" s="2">
        <f t="shared" si="15"/>
        <v>555</v>
      </c>
      <c r="B39" s="2">
        <f t="shared" si="12"/>
        <v>50</v>
      </c>
      <c r="D39">
        <f t="shared" si="16"/>
        <v>5.5500000000000005E-4</v>
      </c>
      <c r="E39">
        <f t="shared" si="17"/>
        <v>5.0000000000000002E-5</v>
      </c>
      <c r="F39">
        <f t="shared" si="18"/>
        <v>11.1</v>
      </c>
      <c r="G39">
        <f t="shared" si="3"/>
        <v>1.2566370614359173E-6</v>
      </c>
      <c r="H39">
        <f t="shared" si="19"/>
        <v>2.7750000000000002E-4</v>
      </c>
      <c r="I39" s="1">
        <f t="shared" si="13"/>
        <v>4.5163433502470336E-13</v>
      </c>
      <c r="J39">
        <f t="shared" si="20"/>
        <v>2.0000000000000002E-7</v>
      </c>
      <c r="K39">
        <f t="shared" si="21"/>
        <v>8.9609615938093757E-6</v>
      </c>
      <c r="L39">
        <f t="shared" si="22"/>
        <v>-6.7027899186858592E-6</v>
      </c>
      <c r="M39" s="1">
        <f t="shared" si="23"/>
        <v>4.5163433502470336E-13</v>
      </c>
      <c r="N39">
        <f t="shared" si="9"/>
        <v>0.45163433502470335</v>
      </c>
      <c r="O39">
        <f t="shared" si="24"/>
        <v>9.0326867004940671E-3</v>
      </c>
    </row>
    <row r="40" spans="1:15" x14ac:dyDescent="0.25">
      <c r="A40" s="2">
        <f t="shared" si="15"/>
        <v>580</v>
      </c>
      <c r="B40" s="2">
        <f t="shared" si="12"/>
        <v>50</v>
      </c>
      <c r="D40">
        <f t="shared" si="16"/>
        <v>5.8E-4</v>
      </c>
      <c r="E40">
        <f t="shared" si="17"/>
        <v>5.0000000000000002E-5</v>
      </c>
      <c r="F40">
        <f t="shared" si="18"/>
        <v>11.6</v>
      </c>
      <c r="G40">
        <f t="shared" si="3"/>
        <v>1.2566370614359173E-6</v>
      </c>
      <c r="H40">
        <f t="shared" si="19"/>
        <v>2.9E-4</v>
      </c>
      <c r="I40" s="1">
        <f t="shared" si="13"/>
        <v>4.3207429661689032E-13</v>
      </c>
      <c r="J40">
        <f t="shared" si="20"/>
        <v>2.0000000000000002E-7</v>
      </c>
      <c r="K40">
        <f t="shared" si="21"/>
        <v>8.5785405699493276E-6</v>
      </c>
      <c r="L40">
        <f t="shared" si="22"/>
        <v>-6.4181690868648762E-6</v>
      </c>
      <c r="M40" s="1">
        <f t="shared" si="23"/>
        <v>4.3207429661689032E-13</v>
      </c>
      <c r="N40">
        <f t="shared" si="9"/>
        <v>0.43207429661689034</v>
      </c>
      <c r="O40">
        <f t="shared" si="24"/>
        <v>8.6414859323378067E-3</v>
      </c>
    </row>
    <row r="41" spans="1:15" x14ac:dyDescent="0.25">
      <c r="A41" s="2">
        <f t="shared" si="15"/>
        <v>605</v>
      </c>
      <c r="B41" s="2">
        <f t="shared" si="12"/>
        <v>50</v>
      </c>
      <c r="D41">
        <f t="shared" si="16"/>
        <v>6.0499999999999996E-4</v>
      </c>
      <c r="E41">
        <f t="shared" si="17"/>
        <v>5.0000000000000002E-5</v>
      </c>
      <c r="F41">
        <f t="shared" si="18"/>
        <v>12.099999999999998</v>
      </c>
      <c r="G41">
        <f t="shared" si="3"/>
        <v>1.2566370614359173E-6</v>
      </c>
      <c r="H41">
        <f t="shared" si="19"/>
        <v>3.0249999999999998E-4</v>
      </c>
      <c r="I41" s="1">
        <f t="shared" si="13"/>
        <v>4.1414125843047643E-13</v>
      </c>
      <c r="J41">
        <f t="shared" si="20"/>
        <v>2.0000000000000002E-7</v>
      </c>
      <c r="K41">
        <f t="shared" si="21"/>
        <v>8.2272864799118714E-6</v>
      </c>
      <c r="L41">
        <f t="shared" si="22"/>
        <v>-6.1565801877594894E-6</v>
      </c>
      <c r="M41" s="1">
        <f t="shared" si="23"/>
        <v>4.1414125843047643E-13</v>
      </c>
      <c r="N41">
        <f t="shared" si="9"/>
        <v>0.41414125843047644</v>
      </c>
      <c r="O41">
        <f t="shared" si="24"/>
        <v>8.2828251686095297E-3</v>
      </c>
    </row>
  </sheetData>
  <phoneticPr fontId="1" type="noConversion"/>
  <pageMargins left="0.75" right="0.75" top="1" bottom="1" header="0.5" footer="0.5"/>
  <headerFooter alignWithMargins="0"/>
  <drawing r:id="rId1"/>
  <legacyDrawing r:id="rId2"/>
  <oleObjects>
    <mc:AlternateContent xmlns:mc="http://schemas.openxmlformats.org/markup-compatibility/2006">
      <mc:Choice Requires="x14">
        <oleObject progId="Equation.3" shapeId="1025" r:id="rId3">
          <objectPr defaultSize="0" autoPict="0" r:id="rId4">
            <anchor moveWithCells="1">
              <from>
                <xdr:col>5</xdr:col>
                <xdr:colOff>373380</xdr:colOff>
                <xdr:row>1</xdr:row>
                <xdr:rowOff>0</xdr:rowOff>
              </from>
              <to>
                <xdr:col>13</xdr:col>
                <xdr:colOff>198120</xdr:colOff>
                <xdr:row>5</xdr:row>
                <xdr:rowOff>45720</xdr:rowOff>
              </to>
            </anchor>
          </objectPr>
        </oleObject>
      </mc:Choice>
      <mc:Fallback>
        <oleObject progId="Equation.3" shapeId="1025" r:id="rId3"/>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N21" sqref="N21"/>
    </sheetView>
  </sheetViews>
  <sheetFormatPr defaultRowHeight="13.2" x14ac:dyDescent="0.25"/>
  <sheetData/>
  <phoneticPr fontId="1" type="noConversion"/>
  <pageMargins left="0.75" right="0.75" top="1" bottom="1" header="0.5" footer="0.5"/>
  <pageSetup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Calculation</vt:lpstr>
      <vt:lpstr>Readme</vt:lpstr>
      <vt:lpstr>Chart1</vt:lpstr>
    </vt:vector>
  </TitlesOfParts>
  <Company>Microwaves101.com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Via Hole Inductance (microstrip)</dc:title>
  <dc:creator>Unknown Editor</dc:creator>
  <cp:lastModifiedBy>Steve Huettner</cp:lastModifiedBy>
  <dcterms:created xsi:type="dcterms:W3CDTF">2006-05-18T23:50:53Z</dcterms:created>
  <dcterms:modified xsi:type="dcterms:W3CDTF">2017-07-19T02:53:43Z</dcterms:modified>
</cp:coreProperties>
</file>