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9040\Downloads\"/>
    </mc:Choice>
  </mc:AlternateContent>
  <xr:revisionPtr revIDLastSave="0" documentId="8_{F1A18BF7-FDED-45D0-8BDF-B6180FB58CB4}" xr6:coauthVersionLast="40" xr6:coauthVersionMax="40" xr10:uidLastSave="{00000000-0000-0000-0000-000000000000}"/>
  <bookViews>
    <workbookView xWindow="-108" yWindow="-108" windowWidth="23256" windowHeight="125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Sheet1!$A$6:$W$48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48" i="1" l="1"/>
  <c r="AI48" i="1"/>
  <c r="AH48" i="1"/>
  <c r="AG48" i="1"/>
  <c r="AF48" i="1"/>
  <c r="AE48" i="1"/>
  <c r="AD48" i="1"/>
  <c r="AC48" i="1"/>
  <c r="AB48" i="1"/>
  <c r="AJ47" i="1"/>
  <c r="AI47" i="1"/>
  <c r="AH47" i="1"/>
  <c r="AG47" i="1"/>
  <c r="AF47" i="1"/>
  <c r="AE47" i="1"/>
  <c r="AD47" i="1"/>
  <c r="AC47" i="1"/>
  <c r="AB47" i="1"/>
  <c r="AJ46" i="1"/>
  <c r="AI46" i="1"/>
  <c r="AH46" i="1"/>
  <c r="AG46" i="1"/>
  <c r="AF46" i="1"/>
  <c r="AE46" i="1"/>
  <c r="AD46" i="1"/>
  <c r="AC46" i="1"/>
  <c r="AB46" i="1"/>
  <c r="AJ45" i="1"/>
  <c r="AI45" i="1"/>
  <c r="AH45" i="1"/>
  <c r="AG45" i="1"/>
  <c r="AF45" i="1"/>
  <c r="AE45" i="1"/>
  <c r="AD45" i="1"/>
  <c r="AC45" i="1"/>
  <c r="AB45" i="1"/>
  <c r="AJ44" i="1"/>
  <c r="AI44" i="1"/>
  <c r="AH44" i="1"/>
  <c r="AG44" i="1"/>
  <c r="AF44" i="1"/>
  <c r="AE44" i="1"/>
  <c r="AD44" i="1"/>
  <c r="AC44" i="1"/>
  <c r="AB44" i="1"/>
  <c r="AJ43" i="1"/>
  <c r="AI43" i="1"/>
  <c r="AH43" i="1"/>
  <c r="AG43" i="1"/>
  <c r="AF43" i="1"/>
  <c r="AE43" i="1"/>
  <c r="AD43" i="1"/>
  <c r="AC43" i="1"/>
  <c r="AB43" i="1"/>
  <c r="AJ42" i="1"/>
  <c r="AI42" i="1"/>
  <c r="AH42" i="1"/>
  <c r="AG42" i="1"/>
  <c r="AF42" i="1"/>
  <c r="AE42" i="1"/>
  <c r="AD42" i="1"/>
  <c r="AC42" i="1"/>
  <c r="AB42" i="1"/>
  <c r="AJ41" i="1"/>
  <c r="AI41" i="1"/>
  <c r="AH41" i="1"/>
  <c r="AG41" i="1"/>
  <c r="AF41" i="1"/>
  <c r="AE41" i="1"/>
  <c r="AD41" i="1"/>
  <c r="AC41" i="1"/>
  <c r="AB41" i="1"/>
  <c r="AJ40" i="1"/>
  <c r="AI40" i="1"/>
  <c r="AH40" i="1"/>
  <c r="AG40" i="1"/>
  <c r="AF40" i="1"/>
  <c r="AE40" i="1"/>
  <c r="AD40" i="1"/>
  <c r="AC40" i="1"/>
  <c r="AB40" i="1"/>
  <c r="AJ39" i="1"/>
  <c r="AI39" i="1"/>
  <c r="AH39" i="1"/>
  <c r="AG39" i="1"/>
  <c r="AF39" i="1"/>
  <c r="AE39" i="1"/>
  <c r="AD39" i="1"/>
  <c r="AC39" i="1"/>
  <c r="AB39" i="1"/>
  <c r="AJ36" i="1"/>
  <c r="AI36" i="1"/>
  <c r="AH36" i="1"/>
  <c r="AG36" i="1"/>
  <c r="AF36" i="1"/>
  <c r="AE36" i="1"/>
  <c r="AD36" i="1"/>
  <c r="AC36" i="1"/>
  <c r="AB36" i="1"/>
  <c r="AJ35" i="1"/>
  <c r="AI35" i="1"/>
  <c r="AH35" i="1"/>
  <c r="AG35" i="1"/>
  <c r="AF35" i="1"/>
  <c r="AE35" i="1"/>
  <c r="AD35" i="1"/>
  <c r="AC35" i="1"/>
  <c r="AB35" i="1"/>
  <c r="AJ34" i="1"/>
  <c r="AI34" i="1"/>
  <c r="AH34" i="1"/>
  <c r="AG34" i="1"/>
  <c r="AF34" i="1"/>
  <c r="AE34" i="1"/>
  <c r="AD34" i="1"/>
  <c r="AC34" i="1"/>
  <c r="AB34" i="1"/>
  <c r="AJ33" i="1"/>
  <c r="AI33" i="1"/>
  <c r="AH33" i="1"/>
  <c r="AG33" i="1"/>
  <c r="AF33" i="1"/>
  <c r="AE33" i="1"/>
  <c r="AD33" i="1"/>
  <c r="AC33" i="1"/>
  <c r="AB33" i="1"/>
  <c r="AJ32" i="1"/>
  <c r="AI32" i="1"/>
  <c r="AH32" i="1"/>
  <c r="AG32" i="1"/>
  <c r="AF32" i="1"/>
  <c r="AE32" i="1"/>
  <c r="AD32" i="1"/>
  <c r="AC32" i="1"/>
  <c r="AB32" i="1"/>
  <c r="AJ31" i="1"/>
  <c r="AI31" i="1"/>
  <c r="AH31" i="1"/>
  <c r="AG31" i="1"/>
  <c r="AF31" i="1"/>
  <c r="AE31" i="1"/>
  <c r="AD31" i="1"/>
  <c r="AC31" i="1"/>
  <c r="AB31" i="1"/>
  <c r="AJ30" i="1"/>
  <c r="AI30" i="1"/>
  <c r="AH30" i="1"/>
  <c r="AG30" i="1"/>
  <c r="AF30" i="1"/>
  <c r="AE30" i="1"/>
  <c r="AD30" i="1"/>
  <c r="AC30" i="1"/>
  <c r="AB30" i="1"/>
  <c r="AJ29" i="1"/>
  <c r="AI29" i="1"/>
  <c r="AH29" i="1"/>
  <c r="AG29" i="1"/>
  <c r="AF29" i="1"/>
  <c r="AE29" i="1"/>
  <c r="AD29" i="1"/>
  <c r="AC29" i="1"/>
  <c r="AB29" i="1"/>
  <c r="AJ28" i="1"/>
  <c r="AI28" i="1"/>
  <c r="AH28" i="1"/>
  <c r="AG28" i="1"/>
  <c r="AF28" i="1"/>
  <c r="AE28" i="1"/>
  <c r="AD28" i="1"/>
  <c r="AC28" i="1"/>
  <c r="AB28" i="1"/>
  <c r="AJ27" i="1"/>
  <c r="AI27" i="1"/>
  <c r="AH27" i="1"/>
  <c r="AG27" i="1"/>
  <c r="AF27" i="1"/>
  <c r="AE27" i="1"/>
  <c r="AD27" i="1"/>
  <c r="AC27" i="1"/>
  <c r="AB27" i="1"/>
  <c r="AJ26" i="1"/>
  <c r="AI26" i="1"/>
  <c r="AH26" i="1"/>
  <c r="AG26" i="1"/>
  <c r="AF26" i="1"/>
  <c r="AE26" i="1"/>
  <c r="AD26" i="1"/>
  <c r="AC26" i="1"/>
  <c r="AB26" i="1"/>
  <c r="AJ25" i="1"/>
  <c r="AI25" i="1"/>
  <c r="AH25" i="1"/>
  <c r="AG25" i="1"/>
  <c r="AF25" i="1"/>
  <c r="AE25" i="1"/>
  <c r="AD25" i="1"/>
  <c r="AC25" i="1"/>
  <c r="AB25" i="1"/>
  <c r="AJ24" i="1"/>
  <c r="AI24" i="1"/>
  <c r="AH24" i="1"/>
  <c r="AG24" i="1"/>
  <c r="AF24" i="1"/>
  <c r="AE24" i="1"/>
  <c r="AD24" i="1"/>
  <c r="AC24" i="1"/>
  <c r="AB24" i="1"/>
  <c r="AJ23" i="1"/>
  <c r="AI23" i="1"/>
  <c r="AH23" i="1"/>
  <c r="AG23" i="1"/>
  <c r="AF23" i="1"/>
  <c r="AE23" i="1"/>
  <c r="AD23" i="1"/>
  <c r="AC23" i="1"/>
  <c r="AB23" i="1"/>
  <c r="M23" i="1"/>
  <c r="S48" i="1"/>
  <c r="L48" i="1"/>
  <c r="M48" i="1"/>
  <c r="S47" i="1"/>
  <c r="L47" i="1"/>
  <c r="M47" i="1"/>
  <c r="S46" i="1"/>
  <c r="T46" i="1"/>
  <c r="L46" i="1"/>
  <c r="M46" i="1"/>
  <c r="S45" i="1"/>
  <c r="L45" i="1"/>
  <c r="M45" i="1"/>
  <c r="S44" i="1"/>
  <c r="L44" i="1"/>
  <c r="M44" i="1"/>
  <c r="S43" i="1"/>
  <c r="S42" i="1"/>
  <c r="L42" i="1"/>
  <c r="M42" i="1"/>
  <c r="S41" i="1"/>
  <c r="L41" i="1"/>
  <c r="M41" i="1"/>
  <c r="S40" i="1"/>
  <c r="L40" i="1"/>
  <c r="M40" i="1"/>
  <c r="S39" i="1"/>
  <c r="L39" i="1"/>
  <c r="M39" i="1"/>
  <c r="S36" i="1"/>
  <c r="T36" i="1"/>
  <c r="L36" i="1"/>
  <c r="M36" i="1"/>
  <c r="S35" i="1"/>
  <c r="L35" i="1"/>
  <c r="M35" i="1"/>
  <c r="S34" i="1"/>
  <c r="L34" i="1"/>
  <c r="M34" i="1"/>
  <c r="S33" i="1"/>
  <c r="S32" i="1"/>
  <c r="L32" i="1"/>
  <c r="M32" i="1"/>
  <c r="S31" i="1"/>
  <c r="L31" i="1"/>
  <c r="M31" i="1"/>
  <c r="S30" i="1"/>
  <c r="L30" i="1"/>
  <c r="M30" i="1"/>
  <c r="S29" i="1"/>
  <c r="L29" i="1"/>
  <c r="M29" i="1"/>
  <c r="S28" i="1"/>
  <c r="T28" i="1"/>
  <c r="L28" i="1"/>
  <c r="M28" i="1"/>
  <c r="S27" i="1"/>
  <c r="L27" i="1"/>
  <c r="M27" i="1"/>
  <c r="S26" i="1"/>
  <c r="L26" i="1"/>
  <c r="S25" i="1"/>
  <c r="S24" i="1"/>
  <c r="L24" i="1"/>
  <c r="S23" i="1"/>
  <c r="L23" i="1"/>
  <c r="X48" i="1"/>
  <c r="F48" i="1"/>
  <c r="Y48" i="1"/>
  <c r="N48" i="1"/>
  <c r="Z48" i="1"/>
  <c r="AA48" i="1"/>
  <c r="X47" i="1"/>
  <c r="F47" i="1"/>
  <c r="Y47" i="1"/>
  <c r="N47" i="1"/>
  <c r="Z47" i="1"/>
  <c r="AA47" i="1"/>
  <c r="X46" i="1"/>
  <c r="F46" i="1"/>
  <c r="Y46" i="1"/>
  <c r="N46" i="1"/>
  <c r="Z46" i="1"/>
  <c r="AA46" i="1"/>
  <c r="X45" i="1"/>
  <c r="F45" i="1"/>
  <c r="Y45" i="1"/>
  <c r="N45" i="1"/>
  <c r="Z45" i="1"/>
  <c r="AA45" i="1"/>
  <c r="X44" i="1"/>
  <c r="F44" i="1"/>
  <c r="Y44" i="1"/>
  <c r="N44" i="1"/>
  <c r="Z44" i="1"/>
  <c r="AA44" i="1"/>
  <c r="X43" i="1"/>
  <c r="N43" i="1"/>
  <c r="F43" i="1"/>
  <c r="Y43" i="1"/>
  <c r="Z43" i="1"/>
  <c r="AA43" i="1"/>
  <c r="X42" i="1"/>
  <c r="N42" i="1"/>
  <c r="O42" i="1"/>
  <c r="F42" i="1"/>
  <c r="Y42" i="1"/>
  <c r="Z42" i="1"/>
  <c r="AA42" i="1"/>
  <c r="X41" i="1"/>
  <c r="N41" i="1"/>
  <c r="F41" i="1"/>
  <c r="Y41" i="1"/>
  <c r="Z41" i="1"/>
  <c r="AA41" i="1"/>
  <c r="X40" i="1"/>
  <c r="N40" i="1"/>
  <c r="F40" i="1"/>
  <c r="Y40" i="1"/>
  <c r="Z40" i="1"/>
  <c r="AA40" i="1"/>
  <c r="J40" i="1"/>
  <c r="K40" i="1"/>
  <c r="X39" i="1"/>
  <c r="N39" i="1"/>
  <c r="F39" i="1"/>
  <c r="Y39" i="1"/>
  <c r="Z39" i="1"/>
  <c r="AA39" i="1"/>
  <c r="J39" i="1"/>
  <c r="K39" i="1"/>
  <c r="D36" i="1"/>
  <c r="X36" i="1"/>
  <c r="E36" i="1"/>
  <c r="Y36" i="1"/>
  <c r="F36" i="1"/>
  <c r="Z36" i="1"/>
  <c r="AA36" i="1"/>
  <c r="N36" i="1"/>
  <c r="D35" i="1"/>
  <c r="E35" i="1"/>
  <c r="X35" i="1"/>
  <c r="D34" i="1"/>
  <c r="E34" i="1"/>
  <c r="F34" i="1"/>
  <c r="D33" i="1"/>
  <c r="X33" i="1"/>
  <c r="D32" i="1"/>
  <c r="X32" i="1"/>
  <c r="E32" i="1"/>
  <c r="Y32" i="1"/>
  <c r="F32" i="1"/>
  <c r="Z32" i="1"/>
  <c r="AA32" i="1"/>
  <c r="N32" i="1"/>
  <c r="D31" i="1"/>
  <c r="E31" i="1"/>
  <c r="X31" i="1"/>
  <c r="D30" i="1"/>
  <c r="E30" i="1"/>
  <c r="F30" i="1"/>
  <c r="D29" i="1"/>
  <c r="X29" i="1"/>
  <c r="D28" i="1"/>
  <c r="X28" i="1"/>
  <c r="E28" i="1"/>
  <c r="Y28" i="1"/>
  <c r="F28" i="1"/>
  <c r="C28" i="1"/>
  <c r="AA28" i="1"/>
  <c r="D27" i="1"/>
  <c r="X27" i="1"/>
  <c r="E27" i="1"/>
  <c r="D26" i="1"/>
  <c r="E26" i="1"/>
  <c r="F26" i="1"/>
  <c r="D25" i="1"/>
  <c r="X25" i="1"/>
  <c r="D24" i="1"/>
  <c r="X24" i="1"/>
  <c r="E24" i="1"/>
  <c r="Y24" i="1"/>
  <c r="F24" i="1"/>
  <c r="Z24" i="1"/>
  <c r="AA24" i="1"/>
  <c r="N24" i="1"/>
  <c r="D23" i="1"/>
  <c r="E23" i="1"/>
  <c r="X23" i="1"/>
  <c r="AJ22" i="1"/>
  <c r="AI22" i="1"/>
  <c r="AH22" i="1"/>
  <c r="AG22" i="1"/>
  <c r="AF22" i="1"/>
  <c r="AE22" i="1"/>
  <c r="AD22" i="1"/>
  <c r="AC22" i="1"/>
  <c r="AB22" i="1"/>
  <c r="M22" i="1"/>
  <c r="S22" i="1"/>
  <c r="L22" i="1"/>
  <c r="D22" i="1"/>
  <c r="X22" i="1"/>
  <c r="E22" i="1"/>
  <c r="Y22" i="1"/>
  <c r="F22" i="1"/>
  <c r="Z22" i="1"/>
  <c r="AA22" i="1"/>
  <c r="N22" i="1"/>
  <c r="W48" i="1"/>
  <c r="V48" i="1"/>
  <c r="W47" i="1"/>
  <c r="W46" i="1"/>
  <c r="V46" i="1"/>
  <c r="W45" i="1"/>
  <c r="V45" i="1"/>
  <c r="W44" i="1"/>
  <c r="V44" i="1"/>
  <c r="W42" i="1"/>
  <c r="V42" i="1"/>
  <c r="W41" i="1"/>
  <c r="V41" i="1"/>
  <c r="W40" i="1"/>
  <c r="V40" i="1"/>
  <c r="W39" i="1"/>
  <c r="W36" i="1"/>
  <c r="V36" i="1"/>
  <c r="W35" i="1"/>
  <c r="V35" i="1"/>
  <c r="W34" i="1"/>
  <c r="V34" i="1"/>
  <c r="W32" i="1"/>
  <c r="V32" i="1"/>
  <c r="W31" i="1"/>
  <c r="V31" i="1"/>
  <c r="W30" i="1"/>
  <c r="V30" i="1"/>
  <c r="W29" i="1"/>
  <c r="W28" i="1"/>
  <c r="V28" i="1"/>
  <c r="W27" i="1"/>
  <c r="V27" i="1"/>
  <c r="W26" i="1"/>
  <c r="V26" i="1"/>
  <c r="W24" i="1"/>
  <c r="V24" i="1"/>
  <c r="W23" i="1"/>
  <c r="V23" i="1"/>
  <c r="R46" i="1"/>
  <c r="Q46" i="1"/>
  <c r="Q42" i="1"/>
  <c r="W22" i="1"/>
  <c r="V22" i="1"/>
  <c r="C22" i="1"/>
  <c r="C48" i="1"/>
  <c r="C47" i="1"/>
  <c r="C46" i="1"/>
  <c r="C45" i="1"/>
  <c r="C44" i="1"/>
  <c r="C43" i="1"/>
  <c r="C42" i="1"/>
  <c r="C41" i="1"/>
  <c r="C40" i="1"/>
  <c r="C39" i="1"/>
  <c r="C36" i="1"/>
  <c r="C32" i="1"/>
  <c r="U48" i="1"/>
  <c r="U47" i="1"/>
  <c r="U46" i="1"/>
  <c r="U45" i="1"/>
  <c r="U44" i="1"/>
  <c r="U43" i="1"/>
  <c r="U42" i="1"/>
  <c r="U41" i="1"/>
  <c r="U40" i="1"/>
  <c r="U39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T48" i="1"/>
  <c r="T47" i="1"/>
  <c r="T45" i="1"/>
  <c r="T44" i="1"/>
  <c r="T42" i="1"/>
  <c r="T41" i="1"/>
  <c r="T40" i="1"/>
  <c r="T39" i="1"/>
  <c r="T35" i="1"/>
  <c r="T34" i="1"/>
  <c r="T32" i="1"/>
  <c r="T31" i="1"/>
  <c r="T30" i="1"/>
  <c r="T29" i="1"/>
  <c r="T27" i="1"/>
  <c r="T26" i="1"/>
  <c r="T24" i="1"/>
  <c r="T23" i="1"/>
  <c r="T22" i="1"/>
  <c r="P42" i="1"/>
  <c r="O44" i="1"/>
  <c r="O43" i="1"/>
  <c r="G48" i="1"/>
  <c r="H48" i="1"/>
  <c r="G47" i="1"/>
  <c r="H47" i="1"/>
  <c r="G46" i="1"/>
  <c r="H46" i="1"/>
  <c r="G45" i="1"/>
  <c r="H45" i="1"/>
  <c r="G44" i="1"/>
  <c r="H44" i="1"/>
  <c r="G43" i="1"/>
  <c r="H43" i="1"/>
  <c r="G42" i="1"/>
  <c r="H42" i="1"/>
  <c r="G41" i="1"/>
  <c r="H41" i="1"/>
  <c r="G40" i="1"/>
  <c r="H40" i="1"/>
  <c r="G39" i="1"/>
  <c r="H39" i="1"/>
  <c r="G36" i="1"/>
  <c r="H36" i="1"/>
  <c r="G35" i="1"/>
  <c r="G34" i="1"/>
  <c r="G33" i="1"/>
  <c r="G32" i="1"/>
  <c r="H32" i="1"/>
  <c r="G31" i="1"/>
  <c r="G30" i="1"/>
  <c r="G29" i="1"/>
  <c r="G28" i="1"/>
  <c r="H28" i="1"/>
  <c r="G27" i="1"/>
  <c r="G26" i="1"/>
  <c r="H26" i="1"/>
  <c r="G25" i="1"/>
  <c r="G24" i="1"/>
  <c r="H24" i="1"/>
  <c r="G23" i="1"/>
  <c r="G22" i="1"/>
  <c r="H22" i="1"/>
  <c r="J24" i="1"/>
  <c r="K24" i="1"/>
  <c r="O24" i="1"/>
  <c r="R24" i="1"/>
  <c r="Q24" i="1"/>
  <c r="P24" i="1"/>
  <c r="J32" i="1"/>
  <c r="K32" i="1"/>
  <c r="O32" i="1"/>
  <c r="P32" i="1"/>
  <c r="R32" i="1"/>
  <c r="Q32" i="1"/>
  <c r="J36" i="1"/>
  <c r="K36" i="1"/>
  <c r="P36" i="1"/>
  <c r="O36" i="1"/>
  <c r="R36" i="1"/>
  <c r="Q36" i="1"/>
  <c r="P46" i="1"/>
  <c r="O46" i="1"/>
  <c r="J46" i="1"/>
  <c r="K46" i="1"/>
  <c r="H34" i="1"/>
  <c r="E25" i="1"/>
  <c r="F25" i="1"/>
  <c r="Y25" i="1"/>
  <c r="E29" i="1"/>
  <c r="F29" i="1"/>
  <c r="Y29" i="1"/>
  <c r="E33" i="1"/>
  <c r="Y33" i="1"/>
  <c r="F33" i="1"/>
  <c r="R45" i="1"/>
  <c r="Q45" i="1"/>
  <c r="P45" i="1"/>
  <c r="O45" i="1"/>
  <c r="J45" i="1"/>
  <c r="K45" i="1"/>
  <c r="M24" i="1"/>
  <c r="L33" i="1"/>
  <c r="M33" i="1"/>
  <c r="W33" i="1"/>
  <c r="V33" i="1"/>
  <c r="T33" i="1"/>
  <c r="R43" i="1"/>
  <c r="J43" i="1"/>
  <c r="K43" i="1"/>
  <c r="Q43" i="1"/>
  <c r="L43" i="1"/>
  <c r="M43" i="1"/>
  <c r="W43" i="1"/>
  <c r="V43" i="1"/>
  <c r="T43" i="1"/>
  <c r="Z30" i="1"/>
  <c r="AA30" i="1"/>
  <c r="Z34" i="1"/>
  <c r="AA34" i="1"/>
  <c r="C34" i="1"/>
  <c r="H30" i="1"/>
  <c r="P40" i="1"/>
  <c r="R40" i="1"/>
  <c r="O40" i="1"/>
  <c r="Q40" i="1"/>
  <c r="R44" i="1"/>
  <c r="Q44" i="1"/>
  <c r="P44" i="1"/>
  <c r="J44" i="1"/>
  <c r="K44" i="1"/>
  <c r="P48" i="1"/>
  <c r="O48" i="1"/>
  <c r="R48" i="1"/>
  <c r="Q48" i="1"/>
  <c r="J48" i="1"/>
  <c r="K48" i="1"/>
  <c r="L25" i="1"/>
  <c r="M25" i="1"/>
  <c r="W25" i="1"/>
  <c r="T25" i="1"/>
  <c r="V25" i="1"/>
  <c r="R41" i="1"/>
  <c r="P41" i="1"/>
  <c r="Q41" i="1"/>
  <c r="O41" i="1"/>
  <c r="C30" i="1"/>
  <c r="Y26" i="1"/>
  <c r="Y30" i="1"/>
  <c r="Y34" i="1"/>
  <c r="O39" i="1"/>
  <c r="P39" i="1"/>
  <c r="R39" i="1"/>
  <c r="Q39" i="1"/>
  <c r="J42" i="1"/>
  <c r="K42" i="1"/>
  <c r="M26" i="1"/>
  <c r="J22" i="1"/>
  <c r="K22" i="1"/>
  <c r="P22" i="1"/>
  <c r="O22" i="1"/>
  <c r="R22" i="1"/>
  <c r="Q22" i="1"/>
  <c r="C26" i="1"/>
  <c r="Z26" i="1"/>
  <c r="AA26" i="1"/>
  <c r="P43" i="1"/>
  <c r="R42" i="1"/>
  <c r="J41" i="1"/>
  <c r="K41" i="1"/>
  <c r="O47" i="1"/>
  <c r="P47" i="1"/>
  <c r="R47" i="1"/>
  <c r="Q47" i="1"/>
  <c r="J47" i="1"/>
  <c r="K47" i="1"/>
  <c r="C24" i="1"/>
  <c r="V29" i="1"/>
  <c r="V39" i="1"/>
  <c r="V47" i="1"/>
  <c r="F23" i="1"/>
  <c r="X26" i="1"/>
  <c r="Y27" i="1"/>
  <c r="Z28" i="1"/>
  <c r="N28" i="1"/>
  <c r="X30" i="1"/>
  <c r="N30" i="1"/>
  <c r="F31" i="1"/>
  <c r="X34" i="1"/>
  <c r="F35" i="1"/>
  <c r="F27" i="1"/>
  <c r="N26" i="1"/>
  <c r="C27" i="1"/>
  <c r="H27" i="1"/>
  <c r="AA27" i="1"/>
  <c r="N27" i="1"/>
  <c r="Z27" i="1"/>
  <c r="AA23" i="1"/>
  <c r="H23" i="1"/>
  <c r="Z23" i="1"/>
  <c r="C23" i="1"/>
  <c r="Y23" i="1"/>
  <c r="N23" i="1"/>
  <c r="C29" i="1"/>
  <c r="Z29" i="1"/>
  <c r="N29" i="1"/>
  <c r="AA29" i="1"/>
  <c r="H29" i="1"/>
  <c r="AA35" i="1"/>
  <c r="C35" i="1"/>
  <c r="H35" i="1"/>
  <c r="Z35" i="1"/>
  <c r="Y35" i="1"/>
  <c r="N35" i="1"/>
  <c r="Z25" i="1"/>
  <c r="N25" i="1"/>
  <c r="AA25" i="1"/>
  <c r="C25" i="1"/>
  <c r="H25" i="1"/>
  <c r="N34" i="1"/>
  <c r="AA31" i="1"/>
  <c r="H31" i="1"/>
  <c r="Z31" i="1"/>
  <c r="C31" i="1"/>
  <c r="Y31" i="1"/>
  <c r="O30" i="1"/>
  <c r="P30" i="1"/>
  <c r="R30" i="1"/>
  <c r="Q30" i="1"/>
  <c r="J30" i="1"/>
  <c r="K30" i="1"/>
  <c r="J28" i="1"/>
  <c r="K28" i="1"/>
  <c r="P28" i="1"/>
  <c r="O28" i="1"/>
  <c r="R28" i="1"/>
  <c r="Q28" i="1"/>
  <c r="Z33" i="1"/>
  <c r="N33" i="1"/>
  <c r="AA33" i="1"/>
  <c r="C33" i="1"/>
  <c r="H33" i="1"/>
  <c r="R33" i="1"/>
  <c r="Q33" i="1"/>
  <c r="J33" i="1"/>
  <c r="K33" i="1"/>
  <c r="O33" i="1"/>
  <c r="P33" i="1"/>
  <c r="P29" i="1"/>
  <c r="O29" i="1"/>
  <c r="R29" i="1"/>
  <c r="Q29" i="1"/>
  <c r="J29" i="1"/>
  <c r="K29" i="1"/>
  <c r="R25" i="1"/>
  <c r="Q25" i="1"/>
  <c r="J25" i="1"/>
  <c r="K25" i="1"/>
  <c r="O25" i="1"/>
  <c r="P25" i="1"/>
  <c r="R27" i="1"/>
  <c r="Q27" i="1"/>
  <c r="J27" i="1"/>
  <c r="K27" i="1"/>
  <c r="P27" i="1"/>
  <c r="O27" i="1"/>
  <c r="R23" i="1"/>
  <c r="P23" i="1"/>
  <c r="Q23" i="1"/>
  <c r="O23" i="1"/>
  <c r="J23" i="1"/>
  <c r="K23" i="1"/>
  <c r="R26" i="1"/>
  <c r="Q26" i="1"/>
  <c r="J26" i="1"/>
  <c r="K26" i="1"/>
  <c r="P26" i="1"/>
  <c r="O26" i="1"/>
  <c r="R34" i="1"/>
  <c r="Q34" i="1"/>
  <c r="J34" i="1"/>
  <c r="K34" i="1"/>
  <c r="P34" i="1"/>
  <c r="O34" i="1"/>
  <c r="R35" i="1"/>
  <c r="Q35" i="1"/>
  <c r="J35" i="1"/>
  <c r="K35" i="1"/>
  <c r="P35" i="1"/>
  <c r="O35" i="1"/>
  <c r="N31" i="1"/>
  <c r="R31" i="1"/>
  <c r="P31" i="1"/>
  <c r="Q31" i="1"/>
  <c r="O31" i="1"/>
  <c r="J31" i="1"/>
  <c r="K31" i="1"/>
</calcChain>
</file>

<file path=xl/sharedStrings.xml><?xml version="1.0" encoding="utf-8"?>
<sst xmlns="http://schemas.openxmlformats.org/spreadsheetml/2006/main" count="114" uniqueCount="77">
  <si>
    <t>(inches)</t>
  </si>
  <si>
    <t>(GHz)</t>
  </si>
  <si>
    <t>(dB/ft)</t>
  </si>
  <si>
    <t>a</t>
  </si>
  <si>
    <t>fc</t>
  </si>
  <si>
    <t>0.01107/a^3/2</t>
  </si>
  <si>
    <t>(f/fc)^-.5</t>
  </si>
  <si>
    <t>[(f/fc)^2-1]^.5</t>
  </si>
  <si>
    <t>b</t>
  </si>
  <si>
    <t>f</t>
  </si>
  <si>
    <t>(a/2b)*(f/fc)^1.5</t>
  </si>
  <si>
    <t>Operating</t>
  </si>
  <si>
    <t>Frequency</t>
  </si>
  <si>
    <t>Width</t>
  </si>
  <si>
    <t>Height</t>
  </si>
  <si>
    <t>Cutoff</t>
  </si>
  <si>
    <t>Copper</t>
  </si>
  <si>
    <t>Guide</t>
  </si>
  <si>
    <t>Wavelength</t>
  </si>
  <si>
    <t>Free-Space</t>
  </si>
  <si>
    <t>Gold</t>
  </si>
  <si>
    <t>Stain-</t>
  </si>
  <si>
    <t>less</t>
  </si>
  <si>
    <t>lo</t>
  </si>
  <si>
    <r>
      <t>l</t>
    </r>
    <r>
      <rPr>
        <b/>
        <sz val="10"/>
        <rFont val="Arial"/>
        <family val="2"/>
      </rPr>
      <t>g</t>
    </r>
  </si>
  <si>
    <t>Size</t>
  </si>
  <si>
    <t>WR-</t>
  </si>
  <si>
    <t>Skin Depth</t>
  </si>
  <si>
    <r>
      <t>m</t>
    </r>
    <r>
      <rPr>
        <sz val="10"/>
        <rFont val="Arial"/>
      </rPr>
      <t>-inches</t>
    </r>
  </si>
  <si>
    <t>WG</t>
  </si>
  <si>
    <t>Enter standard millimeter wave waveguide sizes in Column A.  Allowed waveguide sizes are: WR-42, 28, 22, 19, 15, 12, 10, 08, 07, 06, 05, 03.</t>
  </si>
  <si>
    <t>Oversized</t>
  </si>
  <si>
    <t>Waveguide</t>
  </si>
  <si>
    <t xml:space="preserve">Step 1. </t>
  </si>
  <si>
    <t xml:space="preserve">Step 2. </t>
  </si>
  <si>
    <t>Enter the operating frequency in Column B.</t>
  </si>
  <si>
    <t xml:space="preserve">Step 3. </t>
  </si>
  <si>
    <t xml:space="preserve">Note 1. </t>
  </si>
  <si>
    <t xml:space="preserve">Note 2. </t>
  </si>
  <si>
    <t xml:space="preserve">Note 3. </t>
  </si>
  <si>
    <t>If "yes" is indicated under "Waveguide Oversized", the operating frequency chosen is greater than twice the cutoff frequency, and the following should be considered:</t>
  </si>
  <si>
    <t xml:space="preserve">Oversized waveguide may be used for long straight runs only.  All components, bends, twists, etc. should be in normal sizes. </t>
  </si>
  <si>
    <t xml:space="preserve">Note 4. </t>
  </si>
  <si>
    <t>Calculations for non-standard millimeter-wave waveguides or for low-frequency waveguides can be handled in the lower rows of this spreadsheet.</t>
  </si>
  <si>
    <t>The "a" and "b" dimensions are entered instead of the WR designation of the waveguide.</t>
  </si>
  <si>
    <t xml:space="preserve">The spaces below can be used for nonstandard waveguide dimensions and for lower-frequency waveguides by entering the a and b dimensions. </t>
  </si>
  <si>
    <t>or Silver</t>
  </si>
  <si>
    <t>Formulas have been taken from "Microwave Transmission Design Data", by Theodore Moreno, Dover Publications, 1948.</t>
  </si>
  <si>
    <t>Rhodium</t>
  </si>
  <si>
    <t>Attenuation</t>
  </si>
  <si>
    <t xml:space="preserve">The error message #DIV/0! appears if no waveguide size or a nonstandard millimeter-wave waveguide size is entered.  </t>
  </si>
  <si>
    <t>The error message #NUM! appears if an operating frequency below cutoff is entered.</t>
  </si>
  <si>
    <t>Tapered adaptors should be used to transition between the normal and oversized sections.</t>
  </si>
  <si>
    <t>Precautions:</t>
  </si>
  <si>
    <t>You should choose a smaller waveguide size, unless you are purposely using oversized waveguide for lower insertion loss operation and are observing the precautions below.</t>
  </si>
  <si>
    <t xml:space="preserve">Note 5. </t>
  </si>
  <si>
    <t>Actual attenuation values can be about a factor of a 2 greater depending upon surface finish relative to skin depth and upon plating materials.</t>
  </si>
  <si>
    <t>Nickel</t>
  </si>
  <si>
    <t>Material</t>
  </si>
  <si>
    <t>Enter</t>
  </si>
  <si>
    <r>
      <t>(m</t>
    </r>
    <r>
      <rPr>
        <sz val="10"/>
        <rFont val="Arial"/>
      </rPr>
      <t>-inches)</t>
    </r>
  </si>
  <si>
    <t>Wall</t>
  </si>
  <si>
    <t xml:space="preserve">Note 6. </t>
  </si>
  <si>
    <t>If no wall material is entered in column I, the loss and skin depth are calculated for copper (Cu) or silver (Ag) which for all practical purposes have the same conductivity.</t>
  </si>
  <si>
    <t xml:space="preserve">Note 7. </t>
  </si>
  <si>
    <t>Symbol</t>
  </si>
  <si>
    <t xml:space="preserve">For other materials, enter the following in Column I: aluminum = Al, bronze = bronze, gold = Au, nickel = Ni, rhodium = Rh, stainless steel = SS. </t>
  </si>
  <si>
    <t>for Copper</t>
  </si>
  <si>
    <r>
      <t>Calculated results automatically appear in Columns C through M for the TE</t>
    </r>
    <r>
      <rPr>
        <sz val="8"/>
        <rFont val="Arial"/>
        <family val="2"/>
      </rPr>
      <t>10</t>
    </r>
    <r>
      <rPr>
        <sz val="10"/>
        <rFont val="Arial"/>
      </rPr>
      <t xml:space="preserve"> mode.</t>
    </r>
  </si>
  <si>
    <t>If zeros appear in columns K and M, there is an error in the wall material symbol entered.</t>
  </si>
  <si>
    <t>Al</t>
  </si>
  <si>
    <t>bronze</t>
  </si>
  <si>
    <t>Au</t>
  </si>
  <si>
    <t>Ni</t>
  </si>
  <si>
    <t>SS</t>
  </si>
  <si>
    <t>for Other</t>
  </si>
  <si>
    <t>This spreadsheet utilizing Microsoft Excel has been authored by Paul Chorney.  Cells containing formulas have been write-protected to prevent accidental modification or deletion.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</si>
</sst>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"/>
    <numFmt numFmtId="169" formatCode="0.000"/>
    <numFmt numFmtId="170" formatCode="0.0000"/>
  </numFmts>
  <fonts count="9" x14ac:knownFonts="1">
    <font>
      <sz val="10"/>
      <name val="Arial"/>
    </font>
    <font>
      <b/>
      <sz val="10"/>
      <name val="Arial"/>
      <family val="2"/>
    </font>
    <font>
      <b/>
      <sz val="10"/>
      <name val="Symbol"/>
      <family val="1"/>
      <charset val="2"/>
    </font>
    <font>
      <sz val="10"/>
      <name val="Symbol"/>
      <family val="1"/>
      <charset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lightGray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169" fontId="1" fillId="0" borderId="2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170" fontId="1" fillId="0" borderId="2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9" fontId="1" fillId="0" borderId="3" xfId="0" applyNumberFormat="1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170" fontId="1" fillId="0" borderId="3" xfId="0" applyNumberFormat="1" applyFont="1" applyBorder="1" applyAlignment="1" applyProtection="1">
      <alignment horizontal="center"/>
    </xf>
    <xf numFmtId="2" fontId="1" fillId="0" borderId="3" xfId="0" applyNumberFormat="1" applyFont="1" applyBorder="1" applyAlignment="1" applyProtection="1">
      <alignment horizontal="center"/>
    </xf>
    <xf numFmtId="169" fontId="2" fillId="0" borderId="3" xfId="0" applyNumberFormat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70" fontId="0" fillId="0" borderId="4" xfId="0" applyNumberFormat="1" applyBorder="1" applyAlignment="1" applyProtection="1">
      <alignment horizontal="center"/>
    </xf>
    <xf numFmtId="169" fontId="0" fillId="0" borderId="4" xfId="0" applyNumberFormat="1" applyBorder="1" applyAlignment="1" applyProtection="1">
      <alignment horizontal="center"/>
    </xf>
    <xf numFmtId="2" fontId="0" fillId="0" borderId="4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70" fontId="0" fillId="0" borderId="1" xfId="0" applyNumberForma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169" fontId="0" fillId="0" borderId="1" xfId="0" applyNumberFormat="1" applyBorder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70" fontId="0" fillId="0" borderId="0" xfId="0" applyNumberFormat="1" applyAlignment="1" applyProtection="1">
      <alignment horizontal="center"/>
    </xf>
    <xf numFmtId="169" fontId="0" fillId="0" borderId="0" xfId="0" applyNumberFormat="1" applyAlignment="1" applyProtection="1">
      <alignment horizontal="center"/>
    </xf>
    <xf numFmtId="2" fontId="0" fillId="0" borderId="0" xfId="0" applyNumberFormat="1" applyProtection="1"/>
    <xf numFmtId="0" fontId="0" fillId="0" borderId="0" xfId="0" applyProtection="1"/>
    <xf numFmtId="2" fontId="1" fillId="0" borderId="1" xfId="0" applyNumberFormat="1" applyFont="1" applyBorder="1" applyAlignment="1" applyProtection="1">
      <alignment horizontal="centerContinuous"/>
    </xf>
    <xf numFmtId="2" fontId="1" fillId="0" borderId="5" xfId="0" applyNumberFormat="1" applyFont="1" applyBorder="1" applyAlignment="1" applyProtection="1">
      <alignment horizontal="centerContinuous"/>
    </xf>
    <xf numFmtId="2" fontId="3" fillId="0" borderId="4" xfId="0" applyNumberFormat="1" applyFont="1" applyBorder="1" applyAlignment="1" applyProtection="1">
      <alignment horizontal="center"/>
    </xf>
    <xf numFmtId="1" fontId="1" fillId="0" borderId="6" xfId="0" applyNumberFormat="1" applyFont="1" applyBorder="1" applyAlignment="1" applyProtection="1">
      <alignment horizontal="centerContinuous"/>
    </xf>
    <xf numFmtId="1" fontId="1" fillId="0" borderId="3" xfId="0" applyNumberFormat="1" applyFont="1" applyBorder="1" applyAlignment="1" applyProtection="1">
      <alignment horizontal="center"/>
    </xf>
    <xf numFmtId="1" fontId="3" fillId="0" borderId="4" xfId="0" applyNumberFormat="1" applyFont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2" fontId="1" fillId="0" borderId="6" xfId="0" applyNumberFormat="1" applyFont="1" applyBorder="1" applyAlignment="1" applyProtection="1">
      <alignment horizontal="centerContinuous"/>
    </xf>
    <xf numFmtId="0" fontId="0" fillId="0" borderId="0" xfId="0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right"/>
    </xf>
    <xf numFmtId="170" fontId="0" fillId="0" borderId="1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</xf>
    <xf numFmtId="170" fontId="0" fillId="0" borderId="2" xfId="0" applyNumberFormat="1" applyBorder="1" applyAlignment="1" applyProtection="1">
      <alignment horizontal="center"/>
    </xf>
    <xf numFmtId="2" fontId="0" fillId="0" borderId="2" xfId="0" applyNumberFormat="1" applyBorder="1" applyAlignment="1" applyProtection="1">
      <alignment horizontal="center"/>
    </xf>
    <xf numFmtId="169" fontId="0" fillId="0" borderId="2" xfId="0" applyNumberFormat="1" applyBorder="1" applyAlignment="1" applyProtection="1">
      <alignment horizontal="center"/>
    </xf>
    <xf numFmtId="1" fontId="0" fillId="0" borderId="2" xfId="0" applyNumberFormat="1" applyBorder="1" applyAlignment="1" applyProtection="1">
      <alignment horizontal="center"/>
    </xf>
    <xf numFmtId="0" fontId="5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</xf>
    <xf numFmtId="170" fontId="0" fillId="0" borderId="5" xfId="0" applyNumberFormat="1" applyBorder="1" applyAlignment="1" applyProtection="1">
      <alignment horizontal="center"/>
    </xf>
    <xf numFmtId="2" fontId="0" fillId="0" borderId="5" xfId="0" applyNumberFormat="1" applyBorder="1" applyAlignment="1" applyProtection="1">
      <alignment horizontal="center"/>
    </xf>
    <xf numFmtId="169" fontId="0" fillId="0" borderId="5" xfId="0" applyNumberFormat="1" applyBorder="1" applyAlignment="1" applyProtection="1">
      <alignment horizontal="center"/>
    </xf>
    <xf numFmtId="1" fontId="0" fillId="0" borderId="5" xfId="0" applyNumberFormat="1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2" fontId="0" fillId="0" borderId="0" xfId="0" applyNumberFormat="1" applyBorder="1" applyAlignment="1" applyProtection="1">
      <alignment horizontal="center"/>
    </xf>
    <xf numFmtId="2" fontId="0" fillId="0" borderId="7" xfId="0" applyNumberFormat="1" applyBorder="1" applyAlignment="1" applyProtection="1">
      <alignment horizontal="center"/>
    </xf>
    <xf numFmtId="2" fontId="1" fillId="0" borderId="2" xfId="0" applyNumberFormat="1" applyFont="1" applyBorder="1" applyAlignment="1" applyProtection="1">
      <alignment horizontal="center"/>
    </xf>
    <xf numFmtId="1" fontId="0" fillId="0" borderId="8" xfId="0" applyNumberFormat="1" applyBorder="1" applyAlignment="1" applyProtection="1">
      <alignment horizontal="center"/>
    </xf>
    <xf numFmtId="1" fontId="0" fillId="0" borderId="9" xfId="0" applyNumberFormat="1" applyBorder="1" applyAlignment="1" applyProtection="1">
      <alignment horizontal="center"/>
    </xf>
    <xf numFmtId="1" fontId="0" fillId="0" borderId="10" xfId="0" applyNumberForma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/>
    </xf>
    <xf numFmtId="1" fontId="0" fillId="0" borderId="0" xfId="0" applyNumberFormat="1" applyProtection="1"/>
    <xf numFmtId="1" fontId="1" fillId="0" borderId="11" xfId="0" applyNumberFormat="1" applyFont="1" applyBorder="1" applyAlignment="1" applyProtection="1">
      <alignment horizontal="centerContinuous"/>
    </xf>
    <xf numFmtId="1" fontId="1" fillId="0" borderId="2" xfId="0" applyNumberFormat="1" applyFont="1" applyBorder="1" applyAlignment="1" applyProtection="1">
      <alignment horizontal="center"/>
    </xf>
    <xf numFmtId="169" fontId="1" fillId="0" borderId="4" xfId="0" applyNumberFormat="1" applyFont="1" applyBorder="1" applyAlignment="1" applyProtection="1">
      <alignment horizontal="center"/>
    </xf>
    <xf numFmtId="169" fontId="1" fillId="0" borderId="10" xfId="0" applyNumberFormat="1" applyFont="1" applyBorder="1" applyAlignment="1" applyProtection="1">
      <alignment horizontal="center"/>
    </xf>
    <xf numFmtId="169" fontId="0" fillId="0" borderId="1" xfId="0" applyNumberFormat="1" applyBorder="1" applyAlignment="1" applyProtection="1">
      <alignment horizontal="center"/>
      <protection locked="0"/>
    </xf>
    <xf numFmtId="169" fontId="0" fillId="0" borderId="2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8"/>
  <sheetViews>
    <sheetView tabSelected="1" zoomScaleNormal="100" workbookViewId="0">
      <pane ySplit="21" topLeftCell="A22" activePane="bottomLeft" state="frozen"/>
      <selection pane="bottomLeft" activeCell="A22" sqref="A22"/>
    </sheetView>
  </sheetViews>
  <sheetFormatPr defaultColWidth="9.109375" defaultRowHeight="13.2" x14ac:dyDescent="0.25"/>
  <cols>
    <col min="1" max="1" width="9.33203125" style="15" bestFit="1" customWidth="1"/>
    <col min="2" max="2" width="10.5546875" style="15" bestFit="1" customWidth="1"/>
    <col min="3" max="3" width="11.109375" style="15" customWidth="1"/>
    <col min="4" max="4" width="8.5546875" style="21" bestFit="1" customWidth="1"/>
    <col min="5" max="5" width="8" style="21" bestFit="1" customWidth="1"/>
    <col min="6" max="6" width="10.5546875" style="15" bestFit="1" customWidth="1"/>
    <col min="7" max="9" width="11.88671875" style="22" customWidth="1"/>
    <col min="10" max="11" width="13.109375" style="22" customWidth="1"/>
    <col min="12" max="12" width="11.88671875" style="22" customWidth="1"/>
    <col min="13" max="13" width="12.5546875" style="22" customWidth="1"/>
    <col min="14" max="14" width="9.88671875" style="19" hidden="1" customWidth="1"/>
    <col min="15" max="16" width="8.109375" style="23" hidden="1" customWidth="1"/>
    <col min="17" max="17" width="10.33203125" style="23" hidden="1" customWidth="1"/>
    <col min="18" max="18" width="7.6640625" style="23" hidden="1" customWidth="1"/>
    <col min="19" max="19" width="9.88671875" style="32" hidden="1" customWidth="1"/>
    <col min="20" max="20" width="8.109375" style="23" hidden="1" customWidth="1"/>
    <col min="21" max="22" width="10.33203125" style="23" hidden="1" customWidth="1"/>
    <col min="23" max="23" width="8.109375" style="64" hidden="1" customWidth="1"/>
    <col min="24" max="24" width="13" style="24" hidden="1" customWidth="1"/>
    <col min="25" max="25" width="14.33203125" style="24" hidden="1" customWidth="1"/>
    <col min="26" max="26" width="8.5546875" style="24" hidden="1" customWidth="1"/>
    <col min="27" max="27" width="12.44140625" style="24" hidden="1" customWidth="1"/>
    <col min="28" max="37" width="0" style="24" hidden="1" customWidth="1"/>
    <col min="38" max="16384" width="9.109375" style="24"/>
  </cols>
  <sheetData>
    <row r="1" spans="1:3" x14ac:dyDescent="0.25">
      <c r="A1" s="36" t="s">
        <v>76</v>
      </c>
    </row>
    <row r="2" spans="1:3" x14ac:dyDescent="0.25">
      <c r="A2" s="36" t="s">
        <v>47</v>
      </c>
    </row>
    <row r="3" spans="1:3" x14ac:dyDescent="0.25">
      <c r="A3" s="38" t="s">
        <v>33</v>
      </c>
      <c r="B3" s="34" t="s">
        <v>30</v>
      </c>
    </row>
    <row r="4" spans="1:3" x14ac:dyDescent="0.25">
      <c r="A4" s="38" t="s">
        <v>34</v>
      </c>
      <c r="B4" s="34" t="s">
        <v>35</v>
      </c>
    </row>
    <row r="5" spans="1:3" x14ac:dyDescent="0.25">
      <c r="A5" s="38" t="s">
        <v>36</v>
      </c>
      <c r="B5" s="34" t="s">
        <v>68</v>
      </c>
    </row>
    <row r="6" spans="1:3" x14ac:dyDescent="0.25">
      <c r="A6" s="38" t="s">
        <v>37</v>
      </c>
      <c r="B6" s="34" t="s">
        <v>50</v>
      </c>
    </row>
    <row r="7" spans="1:3" x14ac:dyDescent="0.25">
      <c r="A7" s="38" t="s">
        <v>38</v>
      </c>
      <c r="B7" s="34" t="s">
        <v>51</v>
      </c>
    </row>
    <row r="8" spans="1:3" x14ac:dyDescent="0.25">
      <c r="A8" s="38" t="s">
        <v>39</v>
      </c>
      <c r="B8" s="34" t="s">
        <v>40</v>
      </c>
    </row>
    <row r="9" spans="1:3" x14ac:dyDescent="0.25">
      <c r="A9" s="37"/>
      <c r="B9" s="34" t="s">
        <v>54</v>
      </c>
      <c r="C9" s="24"/>
    </row>
    <row r="10" spans="1:3" x14ac:dyDescent="0.25">
      <c r="A10" s="37"/>
      <c r="B10" s="38" t="s">
        <v>53</v>
      </c>
      <c r="C10" s="34" t="s">
        <v>41</v>
      </c>
    </row>
    <row r="11" spans="1:3" x14ac:dyDescent="0.25">
      <c r="A11" s="37"/>
      <c r="B11" s="38"/>
      <c r="C11" s="34" t="s">
        <v>52</v>
      </c>
    </row>
    <row r="12" spans="1:3" x14ac:dyDescent="0.25">
      <c r="A12" s="38" t="s">
        <v>42</v>
      </c>
      <c r="B12" s="56" t="s">
        <v>63</v>
      </c>
      <c r="C12" s="34"/>
    </row>
    <row r="13" spans="1:3" x14ac:dyDescent="0.25">
      <c r="A13" s="38" t="s">
        <v>55</v>
      </c>
      <c r="B13" s="56" t="s">
        <v>66</v>
      </c>
      <c r="C13" s="34"/>
    </row>
    <row r="14" spans="1:3" x14ac:dyDescent="0.25">
      <c r="A14" s="38"/>
      <c r="B14" s="56" t="s">
        <v>69</v>
      </c>
      <c r="C14" s="34"/>
    </row>
    <row r="15" spans="1:3" x14ac:dyDescent="0.25">
      <c r="A15" s="38" t="s">
        <v>62</v>
      </c>
      <c r="B15" s="56" t="s">
        <v>56</v>
      </c>
      <c r="C15" s="34"/>
    </row>
    <row r="16" spans="1:3" x14ac:dyDescent="0.25">
      <c r="A16" s="38" t="s">
        <v>64</v>
      </c>
      <c r="B16" s="34" t="s">
        <v>43</v>
      </c>
      <c r="C16" s="34"/>
    </row>
    <row r="17" spans="1:37" x14ac:dyDescent="0.25">
      <c r="A17" s="38"/>
      <c r="B17" s="24" t="s">
        <v>44</v>
      </c>
      <c r="K17" s="68"/>
    </row>
    <row r="18" spans="1:37" s="5" customFormat="1" x14ac:dyDescent="0.25">
      <c r="A18" s="2" t="s">
        <v>29</v>
      </c>
      <c r="B18" s="3" t="s">
        <v>11</v>
      </c>
      <c r="C18" s="3" t="s">
        <v>32</v>
      </c>
      <c r="D18" s="4" t="s">
        <v>29</v>
      </c>
      <c r="E18" s="4" t="s">
        <v>29</v>
      </c>
      <c r="F18" s="3" t="s">
        <v>15</v>
      </c>
      <c r="G18" s="2" t="s">
        <v>19</v>
      </c>
      <c r="H18" s="2" t="s">
        <v>17</v>
      </c>
      <c r="I18" s="2" t="s">
        <v>59</v>
      </c>
      <c r="J18" s="2" t="s">
        <v>49</v>
      </c>
      <c r="K18" s="6" t="s">
        <v>49</v>
      </c>
      <c r="L18" s="2" t="s">
        <v>27</v>
      </c>
      <c r="M18" s="2" t="s">
        <v>27</v>
      </c>
      <c r="N18" s="25" t="s">
        <v>49</v>
      </c>
      <c r="O18" s="25"/>
      <c r="P18" s="33"/>
      <c r="Q18" s="33"/>
      <c r="R18" s="33"/>
      <c r="S18" s="28" t="s">
        <v>27</v>
      </c>
      <c r="T18" s="26"/>
      <c r="U18" s="26"/>
      <c r="V18" s="26"/>
      <c r="W18" s="65"/>
    </row>
    <row r="19" spans="1:37" s="5" customFormat="1" x14ac:dyDescent="0.25">
      <c r="A19" s="6" t="s">
        <v>25</v>
      </c>
      <c r="B19" s="7" t="s">
        <v>12</v>
      </c>
      <c r="C19" s="7" t="s">
        <v>31</v>
      </c>
      <c r="D19" s="8" t="s">
        <v>13</v>
      </c>
      <c r="E19" s="8" t="s">
        <v>14</v>
      </c>
      <c r="F19" s="7" t="s">
        <v>12</v>
      </c>
      <c r="G19" s="6" t="s">
        <v>18</v>
      </c>
      <c r="H19" s="6" t="s">
        <v>18</v>
      </c>
      <c r="I19" s="6" t="s">
        <v>61</v>
      </c>
      <c r="J19" s="9" t="s">
        <v>67</v>
      </c>
      <c r="K19" s="9" t="s">
        <v>75</v>
      </c>
      <c r="L19" s="9" t="s">
        <v>67</v>
      </c>
      <c r="M19" s="9" t="s">
        <v>75</v>
      </c>
      <c r="N19" s="9" t="s">
        <v>16</v>
      </c>
      <c r="O19" s="9" t="s">
        <v>20</v>
      </c>
      <c r="P19" s="9" t="s">
        <v>21</v>
      </c>
      <c r="Q19" s="59" t="s">
        <v>48</v>
      </c>
      <c r="R19" s="63" t="s">
        <v>57</v>
      </c>
      <c r="S19" s="29" t="s">
        <v>16</v>
      </c>
      <c r="T19" s="9" t="s">
        <v>20</v>
      </c>
      <c r="U19" s="9" t="s">
        <v>21</v>
      </c>
      <c r="V19" s="9" t="s">
        <v>48</v>
      </c>
      <c r="W19" s="66" t="s">
        <v>57</v>
      </c>
    </row>
    <row r="20" spans="1:37" s="5" customFormat="1" x14ac:dyDescent="0.25">
      <c r="A20" s="6" t="s">
        <v>26</v>
      </c>
      <c r="B20" s="7" t="s">
        <v>9</v>
      </c>
      <c r="C20" s="7"/>
      <c r="D20" s="8" t="s">
        <v>3</v>
      </c>
      <c r="E20" s="8" t="s">
        <v>8</v>
      </c>
      <c r="F20" s="7" t="s">
        <v>4</v>
      </c>
      <c r="G20" s="10" t="s">
        <v>23</v>
      </c>
      <c r="H20" s="10" t="s">
        <v>24</v>
      </c>
      <c r="I20" s="6" t="s">
        <v>58</v>
      </c>
      <c r="J20" s="9" t="s">
        <v>46</v>
      </c>
      <c r="K20" s="9" t="s">
        <v>58</v>
      </c>
      <c r="L20" s="9" t="s">
        <v>46</v>
      </c>
      <c r="M20" s="9" t="s">
        <v>58</v>
      </c>
      <c r="N20" s="9" t="s">
        <v>46</v>
      </c>
      <c r="O20" s="9"/>
      <c r="P20" s="9" t="s">
        <v>22</v>
      </c>
      <c r="Q20" s="9"/>
      <c r="R20" s="63"/>
      <c r="S20" s="9" t="s">
        <v>46</v>
      </c>
      <c r="T20" s="9"/>
      <c r="U20" s="9" t="s">
        <v>22</v>
      </c>
      <c r="V20" s="9"/>
      <c r="W20" s="29"/>
    </row>
    <row r="21" spans="1:37" s="15" customFormat="1" x14ac:dyDescent="0.25">
      <c r="A21" s="11"/>
      <c r="B21" s="11" t="s">
        <v>1</v>
      </c>
      <c r="C21" s="11"/>
      <c r="D21" s="12" t="s">
        <v>0</v>
      </c>
      <c r="E21" s="12" t="s">
        <v>0</v>
      </c>
      <c r="F21" s="11" t="s">
        <v>1</v>
      </c>
      <c r="G21" s="13" t="s">
        <v>0</v>
      </c>
      <c r="H21" s="13" t="s">
        <v>0</v>
      </c>
      <c r="I21" s="67" t="s">
        <v>65</v>
      </c>
      <c r="J21" s="14" t="s">
        <v>2</v>
      </c>
      <c r="K21" s="14" t="s">
        <v>2</v>
      </c>
      <c r="L21" s="30" t="s">
        <v>60</v>
      </c>
      <c r="M21" s="30" t="s">
        <v>60</v>
      </c>
      <c r="N21" s="14" t="s">
        <v>2</v>
      </c>
      <c r="O21" s="14" t="s">
        <v>2</v>
      </c>
      <c r="P21" s="14" t="s">
        <v>2</v>
      </c>
      <c r="Q21" s="14" t="s">
        <v>2</v>
      </c>
      <c r="R21" s="58" t="s">
        <v>2</v>
      </c>
      <c r="S21" s="30" t="s">
        <v>28</v>
      </c>
      <c r="T21" s="27" t="s">
        <v>28</v>
      </c>
      <c r="U21" s="27" t="s">
        <v>28</v>
      </c>
      <c r="V21" s="27" t="s">
        <v>28</v>
      </c>
      <c r="W21" s="30" t="s">
        <v>28</v>
      </c>
      <c r="X21" s="5" t="s">
        <v>5</v>
      </c>
      <c r="Y21" s="5" t="s">
        <v>10</v>
      </c>
      <c r="Z21" s="5" t="s">
        <v>6</v>
      </c>
      <c r="AA21" s="5" t="s">
        <v>7</v>
      </c>
    </row>
    <row r="22" spans="1:37" s="15" customFormat="1" x14ac:dyDescent="0.25">
      <c r="A22" s="1">
        <v>42</v>
      </c>
      <c r="B22" s="1">
        <v>17</v>
      </c>
      <c r="C22" s="35" t="str">
        <f>IF(B22&gt;2*F22,"yes","no")</f>
        <v>no</v>
      </c>
      <c r="D22" s="16">
        <f>IF(A22=42,0.42,0)+IF(A22=28,0.28,0)+IF(A22=22,0.224,0)+IF(A22=19,0.188,0)+IF(A22=15,0.148,0)+IF(A22=12,0.122,0)+IF(A22=10,0.1,0)+IF(A22=8,0.08,0)+IF(A22=7,0.065,0)+IF(A22=6,0.065,0)+IF(A22=5,0.051,0)+IF(A22=4,0.043,0)+IF(A22=3,0.034,0)</f>
        <v>0.42</v>
      </c>
      <c r="E22" s="16">
        <f>IF(A22=42,0.17,0.5*D22)</f>
        <v>0.17</v>
      </c>
      <c r="F22" s="17">
        <f>(2.99793/3)*15/(2.54*D22)</f>
        <v>14.051040494938134</v>
      </c>
      <c r="G22" s="18">
        <f t="shared" ref="G22:G42" si="0">(29.9793/2.54)*(1/B22)</f>
        <v>0.69428670680870774</v>
      </c>
      <c r="H22" s="18">
        <f t="shared" ref="H22:H48" si="1">G22/(1-(F22/B22)^2)^0.5</f>
        <v>1.2334322178681882</v>
      </c>
      <c r="I22" s="69" t="s">
        <v>70</v>
      </c>
      <c r="J22" s="17">
        <f>N22</f>
        <v>0.15246514901560701</v>
      </c>
      <c r="K22" s="17">
        <f>J22*AB22</f>
        <v>0.19515539073997698</v>
      </c>
      <c r="L22" s="31">
        <f>S22</f>
        <v>20.89946624705437</v>
      </c>
      <c r="M22" s="31">
        <f>L22*AB22</f>
        <v>26.751316796229595</v>
      </c>
      <c r="N22" s="17">
        <f t="shared" ref="N22:N48" si="2">X22*(Y22+Z22)/AA22</f>
        <v>0.15246514901560701</v>
      </c>
      <c r="O22" s="17">
        <f t="shared" ref="O22:O48" si="3">1.19*N22</f>
        <v>0.18143352732857235</v>
      </c>
      <c r="P22" s="17">
        <f t="shared" ref="P22:P36" si="4">7.27*N22</f>
        <v>1.1084216333434629</v>
      </c>
      <c r="Q22" s="17">
        <f>1.65*N22:N23</f>
        <v>0.25156749587575156</v>
      </c>
      <c r="R22" s="17">
        <f>1.99*N22</f>
        <v>0.30340564654105795</v>
      </c>
      <c r="S22" s="31">
        <f>47.2*((3.333/$B22)^0.5)</f>
        <v>20.89946624705437</v>
      </c>
      <c r="T22" s="31">
        <f>1.19*S22</f>
        <v>24.870364833994699</v>
      </c>
      <c r="U22" s="31">
        <f t="shared" ref="U22:U36" si="5">7.27*47.2*((3.333/$B22)^0.5)</f>
        <v>151.93911961608526</v>
      </c>
      <c r="V22" s="31">
        <f>1.65*S22</f>
        <v>34.484119307639709</v>
      </c>
      <c r="W22" s="31">
        <f>1.99*S22</f>
        <v>41.589937831638196</v>
      </c>
      <c r="X22" s="15">
        <f t="shared" ref="X22:X48" si="6">0.01107/D22^1.5</f>
        <v>4.0669954382865657E-2</v>
      </c>
      <c r="Y22" s="15">
        <f t="shared" ref="Y22:Y48" si="7">(D22/(2*E22))*(B22/F22)^1.5</f>
        <v>1.6439213178928243</v>
      </c>
      <c r="Z22" s="20">
        <f t="shared" ref="Z22:Z48" si="8">(B22/F22)^-0.5</f>
        <v>0.90913793992984926</v>
      </c>
      <c r="AA22" s="15">
        <f t="shared" ref="AA22:AA48" si="9">((B22/F22)^2-1)^0.5</f>
        <v>0.6810264786595408</v>
      </c>
      <c r="AB22" s="15">
        <f>IF(I22=0,1,AC22)</f>
        <v>1.28</v>
      </c>
      <c r="AC22" s="15">
        <f>IF(I22="Cu",1,AD22)</f>
        <v>1.28</v>
      </c>
      <c r="AD22" s="15">
        <f>IF(I22="Ag",1,AE22)</f>
        <v>1.28</v>
      </c>
      <c r="AE22" s="15">
        <f>IF(I22="Al",1.28,AF22)</f>
        <v>1.28</v>
      </c>
      <c r="AF22" s="15">
        <f>IF(I22="Au",1.19,AG22)</f>
        <v>0</v>
      </c>
      <c r="AG22" s="15">
        <f>IF(I22="SS",7.27,AH22)</f>
        <v>0</v>
      </c>
      <c r="AH22" s="15">
        <f>IF(I22="Ni",1.99,AI22)</f>
        <v>0</v>
      </c>
      <c r="AI22" s="15">
        <f>IF(I22="Rh",1.65,AJ22)</f>
        <v>0</v>
      </c>
      <c r="AJ22" s="15">
        <f>IF(I22="bronze",2.33,AK22)</f>
        <v>0</v>
      </c>
      <c r="AK22" s="15">
        <v>0</v>
      </c>
    </row>
    <row r="23" spans="1:37" s="15" customFormat="1" x14ac:dyDescent="0.25">
      <c r="A23" s="1">
        <v>28</v>
      </c>
      <c r="B23" s="1">
        <v>35</v>
      </c>
      <c r="C23" s="35" t="str">
        <f t="shared" ref="C23:C48" si="10">IF(B23&gt;2*F23,"yes","no")</f>
        <v>no</v>
      </c>
      <c r="D23" s="16">
        <f t="shared" ref="D23:D36" si="11">IF(A23=42,0.42,0)+IF(A23=28,0.28,0)+IF(A23=22,0.224,0)+IF(A23=19,0.188,0)+IF(A23=15,0.148,0)+IF(A23=12,0.122,0)+IF(A23=10,0.1,0)+IF(A23=8,0.08,0)+IF(A23=7,0.065,0)+IF(A23=6,0.065,0)+IF(A23=5,0.051,0)+IF(A23=4,0.043,0)+IF(A23=3,0.034,0)</f>
        <v>0.28000000000000003</v>
      </c>
      <c r="E23" s="16">
        <f t="shared" ref="E23:E36" si="12">IF(A23=42,0.17,0.5*D23)</f>
        <v>0.14000000000000001</v>
      </c>
      <c r="F23" s="17">
        <f t="shared" ref="F23:F36" si="13">(2.99793/3)*15/(2.54*D23)</f>
        <v>21.076560742407199</v>
      </c>
      <c r="G23" s="18">
        <f t="shared" si="0"/>
        <v>0.33722497187851519</v>
      </c>
      <c r="H23" s="18">
        <f t="shared" si="1"/>
        <v>0.42239991710194635</v>
      </c>
      <c r="I23" s="69" t="s">
        <v>71</v>
      </c>
      <c r="J23" s="17">
        <f t="shared" ref="J23:J36" si="14">N23</f>
        <v>0.16433371736669899</v>
      </c>
      <c r="K23" s="17">
        <f t="shared" ref="K23:K36" si="15">J23*AB23</f>
        <v>0.38289756146440868</v>
      </c>
      <c r="L23" s="31">
        <f t="shared" ref="L23:L36" si="16">S23</f>
        <v>14.565507906400951</v>
      </c>
      <c r="M23" s="31">
        <f t="shared" ref="M23:M36" si="17">L23*AB23</f>
        <v>33.937633421914214</v>
      </c>
      <c r="N23" s="17">
        <f t="shared" si="2"/>
        <v>0.16433371736669899</v>
      </c>
      <c r="O23" s="17">
        <f t="shared" si="3"/>
        <v>0.19555712366637179</v>
      </c>
      <c r="P23" s="17">
        <f t="shared" si="4"/>
        <v>1.1947061252559017</v>
      </c>
      <c r="Q23" s="17">
        <f t="shared" ref="Q23:Q36" si="18">1.65*N23:N24</f>
        <v>0.27115063365505332</v>
      </c>
      <c r="R23" s="17">
        <f t="shared" ref="R23:R36" si="19">1.99*N23</f>
        <v>0.327024097559731</v>
      </c>
      <c r="S23" s="31">
        <f t="shared" ref="S23:S48" si="20">47.2*((3.333/$B23)^0.5)</f>
        <v>14.565507906400951</v>
      </c>
      <c r="T23" s="31">
        <f t="shared" ref="T23:T48" si="21">1.19*S23</f>
        <v>17.33295440861713</v>
      </c>
      <c r="U23" s="31">
        <f t="shared" si="5"/>
        <v>105.89124247953491</v>
      </c>
      <c r="V23" s="31">
        <f t="shared" ref="V23:V36" si="22">1.65*S23</f>
        <v>24.033088045561566</v>
      </c>
      <c r="W23" s="31">
        <f t="shared" ref="W23:W36" si="23">1.99*S23</f>
        <v>28.985360733737892</v>
      </c>
      <c r="X23" s="15">
        <f t="shared" si="6"/>
        <v>7.4715477075216863E-2</v>
      </c>
      <c r="Y23" s="15">
        <f t="shared" si="7"/>
        <v>2.1399442036786267</v>
      </c>
      <c r="Z23" s="20">
        <f t="shared" si="8"/>
        <v>0.77600737740247216</v>
      </c>
      <c r="AA23" s="15">
        <f t="shared" si="9"/>
        <v>1.3257578359439965</v>
      </c>
      <c r="AB23" s="15">
        <f t="shared" ref="AB23:AB36" si="24">IF(I23=0,1,AC23)</f>
        <v>2.33</v>
      </c>
      <c r="AC23" s="15">
        <f t="shared" ref="AC23:AC36" si="25">IF(I23="Cu",1,AD23)</f>
        <v>2.33</v>
      </c>
      <c r="AD23" s="15">
        <f t="shared" ref="AD23:AD36" si="26">IF(I23="Ag",1,AE23)</f>
        <v>2.33</v>
      </c>
      <c r="AE23" s="15">
        <f t="shared" ref="AE23:AE36" si="27">IF(I23="Al",1.28,AF23)</f>
        <v>2.33</v>
      </c>
      <c r="AF23" s="15">
        <f t="shared" ref="AF23:AF36" si="28">IF(I23="Au",1.19,AG23)</f>
        <v>2.33</v>
      </c>
      <c r="AG23" s="15">
        <f t="shared" ref="AG23:AG36" si="29">IF(I23="SS",7.27,AH23)</f>
        <v>2.33</v>
      </c>
      <c r="AH23" s="15">
        <f t="shared" ref="AH23:AH36" si="30">IF(I23="Ni",1.99,AI23)</f>
        <v>2.33</v>
      </c>
      <c r="AI23" s="15">
        <f t="shared" ref="AI23:AI36" si="31">IF(I23="Rh",1.65,AJ23)</f>
        <v>2.33</v>
      </c>
      <c r="AJ23" s="15">
        <f t="shared" ref="AJ23:AJ36" si="32">IF(I23="bronze",2.33,AK23)</f>
        <v>2.33</v>
      </c>
      <c r="AK23" s="15">
        <v>0</v>
      </c>
    </row>
    <row r="24" spans="1:37" s="15" customFormat="1" x14ac:dyDescent="0.25">
      <c r="A24" s="1">
        <v>15</v>
      </c>
      <c r="B24" s="1">
        <v>70</v>
      </c>
      <c r="C24" s="35" t="str">
        <f t="shared" si="10"/>
        <v>no</v>
      </c>
      <c r="D24" s="16">
        <f t="shared" si="11"/>
        <v>0.14799999999999999</v>
      </c>
      <c r="E24" s="16">
        <f t="shared" si="12"/>
        <v>7.3999999999999996E-2</v>
      </c>
      <c r="F24" s="17">
        <f t="shared" si="13"/>
        <v>39.874574377527139</v>
      </c>
      <c r="G24" s="18">
        <f t="shared" si="0"/>
        <v>0.16861248593925759</v>
      </c>
      <c r="H24" s="18">
        <f t="shared" si="1"/>
        <v>0.20515049672759389</v>
      </c>
      <c r="I24" s="69" t="s">
        <v>72</v>
      </c>
      <c r="J24" s="17">
        <f t="shared" si="14"/>
        <v>0.41513205558552096</v>
      </c>
      <c r="K24" s="17">
        <f t="shared" si="15"/>
        <v>0.49400714614676994</v>
      </c>
      <c r="L24" s="31">
        <f t="shared" si="16"/>
        <v>10.299369412042386</v>
      </c>
      <c r="M24" s="31">
        <f t="shared" si="17"/>
        <v>12.25624960033044</v>
      </c>
      <c r="N24" s="17">
        <f t="shared" si="2"/>
        <v>0.41513205558552096</v>
      </c>
      <c r="O24" s="17">
        <f t="shared" si="3"/>
        <v>0.49400714614676994</v>
      </c>
      <c r="P24" s="17">
        <f t="shared" si="4"/>
        <v>3.0180100441067372</v>
      </c>
      <c r="Q24" s="17">
        <f t="shared" si="18"/>
        <v>0.6849678917161095</v>
      </c>
      <c r="R24" s="17">
        <f t="shared" si="19"/>
        <v>0.82611279061518672</v>
      </c>
      <c r="S24" s="31">
        <f t="shared" si="20"/>
        <v>10.299369412042386</v>
      </c>
      <c r="T24" s="31">
        <f t="shared" si="21"/>
        <v>12.25624960033044</v>
      </c>
      <c r="U24" s="31">
        <f t="shared" si="5"/>
        <v>74.876415625548148</v>
      </c>
      <c r="V24" s="31">
        <f t="shared" si="22"/>
        <v>16.993959529869937</v>
      </c>
      <c r="W24" s="31">
        <f t="shared" si="23"/>
        <v>20.495745129964348</v>
      </c>
      <c r="X24" s="15">
        <f t="shared" si="6"/>
        <v>0.19442631625520621</v>
      </c>
      <c r="Y24" s="15">
        <f t="shared" si="7"/>
        <v>2.3259638967646477</v>
      </c>
      <c r="Z24" s="20">
        <f t="shared" si="8"/>
        <v>0.75474285476698377</v>
      </c>
      <c r="AA24" s="15">
        <f t="shared" si="9"/>
        <v>1.4428432039969137</v>
      </c>
      <c r="AB24" s="15">
        <f t="shared" si="24"/>
        <v>1.19</v>
      </c>
      <c r="AC24" s="15">
        <f t="shared" si="25"/>
        <v>1.19</v>
      </c>
      <c r="AD24" s="15">
        <f t="shared" si="26"/>
        <v>1.19</v>
      </c>
      <c r="AE24" s="15">
        <f t="shared" si="27"/>
        <v>1.19</v>
      </c>
      <c r="AF24" s="15">
        <f t="shared" si="28"/>
        <v>1.19</v>
      </c>
      <c r="AG24" s="15">
        <f t="shared" si="29"/>
        <v>0</v>
      </c>
      <c r="AH24" s="15">
        <f t="shared" si="30"/>
        <v>0</v>
      </c>
      <c r="AI24" s="15">
        <f t="shared" si="31"/>
        <v>0</v>
      </c>
      <c r="AJ24" s="15">
        <f t="shared" si="32"/>
        <v>0</v>
      </c>
      <c r="AK24" s="15">
        <v>0</v>
      </c>
    </row>
    <row r="25" spans="1:37" s="15" customFormat="1" x14ac:dyDescent="0.25">
      <c r="A25" s="1">
        <v>10</v>
      </c>
      <c r="B25" s="1">
        <v>90</v>
      </c>
      <c r="C25" s="35" t="str">
        <f t="shared" si="10"/>
        <v>no</v>
      </c>
      <c r="D25" s="16">
        <f t="shared" si="11"/>
        <v>0.1</v>
      </c>
      <c r="E25" s="16">
        <f t="shared" si="12"/>
        <v>0.05</v>
      </c>
      <c r="F25" s="17">
        <f t="shared" si="13"/>
        <v>59.014370078740164</v>
      </c>
      <c r="G25" s="18">
        <f t="shared" si="0"/>
        <v>0.13114304461942258</v>
      </c>
      <c r="H25" s="18">
        <f t="shared" si="1"/>
        <v>0.173697485324463</v>
      </c>
      <c r="I25" s="69" t="s">
        <v>73</v>
      </c>
      <c r="J25" s="17">
        <f t="shared" si="14"/>
        <v>0.81877182793483105</v>
      </c>
      <c r="K25" s="17">
        <f t="shared" si="15"/>
        <v>1.6293559375903137</v>
      </c>
      <c r="L25" s="31">
        <f t="shared" si="16"/>
        <v>9.0831900416832276</v>
      </c>
      <c r="M25" s="31">
        <f t="shared" si="17"/>
        <v>18.075548182949621</v>
      </c>
      <c r="N25" s="17">
        <f t="shared" si="2"/>
        <v>0.81877182793483105</v>
      </c>
      <c r="O25" s="17">
        <f t="shared" si="3"/>
        <v>0.97433847524244888</v>
      </c>
      <c r="P25" s="17">
        <f t="shared" si="4"/>
        <v>5.9524711890862214</v>
      </c>
      <c r="Q25" s="17">
        <f t="shared" si="18"/>
        <v>1.3509735160924712</v>
      </c>
      <c r="R25" s="17">
        <f t="shared" si="19"/>
        <v>1.6293559375903137</v>
      </c>
      <c r="S25" s="31">
        <f t="shared" si="20"/>
        <v>9.0831900416832276</v>
      </c>
      <c r="T25" s="31">
        <f t="shared" si="21"/>
        <v>10.80899614960304</v>
      </c>
      <c r="U25" s="31">
        <f t="shared" si="5"/>
        <v>66.034791603037064</v>
      </c>
      <c r="V25" s="31">
        <f t="shared" si="22"/>
        <v>14.987263568777324</v>
      </c>
      <c r="W25" s="31">
        <f t="shared" si="23"/>
        <v>18.075548182949621</v>
      </c>
      <c r="X25" s="15">
        <f t="shared" si="6"/>
        <v>0.35006413698063954</v>
      </c>
      <c r="Y25" s="15">
        <f t="shared" si="7"/>
        <v>1.8833329315162644</v>
      </c>
      <c r="Z25" s="20">
        <f t="shared" si="8"/>
        <v>0.80976244855952229</v>
      </c>
      <c r="AA25" s="15">
        <f t="shared" si="9"/>
        <v>1.1514271471829571</v>
      </c>
      <c r="AB25" s="15">
        <f t="shared" si="24"/>
        <v>1.99</v>
      </c>
      <c r="AC25" s="15">
        <f t="shared" si="25"/>
        <v>1.99</v>
      </c>
      <c r="AD25" s="15">
        <f t="shared" si="26"/>
        <v>1.99</v>
      </c>
      <c r="AE25" s="15">
        <f t="shared" si="27"/>
        <v>1.99</v>
      </c>
      <c r="AF25" s="15">
        <f t="shared" si="28"/>
        <v>1.99</v>
      </c>
      <c r="AG25" s="15">
        <f t="shared" si="29"/>
        <v>1.99</v>
      </c>
      <c r="AH25" s="15">
        <f t="shared" si="30"/>
        <v>1.99</v>
      </c>
      <c r="AI25" s="15">
        <f t="shared" si="31"/>
        <v>0</v>
      </c>
      <c r="AJ25" s="15">
        <f t="shared" si="32"/>
        <v>0</v>
      </c>
      <c r="AK25" s="15">
        <v>0</v>
      </c>
    </row>
    <row r="26" spans="1:37" s="15" customFormat="1" x14ac:dyDescent="0.25">
      <c r="A26" s="1">
        <v>3</v>
      </c>
      <c r="B26" s="1">
        <v>300</v>
      </c>
      <c r="C26" s="35" t="str">
        <f t="shared" si="10"/>
        <v>no</v>
      </c>
      <c r="D26" s="16">
        <f t="shared" si="11"/>
        <v>3.4000000000000002E-2</v>
      </c>
      <c r="E26" s="16">
        <f t="shared" si="12"/>
        <v>1.7000000000000001E-2</v>
      </c>
      <c r="F26" s="17">
        <f t="shared" si="13"/>
        <v>173.57167670217694</v>
      </c>
      <c r="G26" s="18">
        <f t="shared" si="0"/>
        <v>3.9342913385826773E-2</v>
      </c>
      <c r="H26" s="18">
        <f t="shared" si="1"/>
        <v>4.8236159458119383E-2</v>
      </c>
      <c r="I26" s="69" t="s">
        <v>74</v>
      </c>
      <c r="J26" s="17">
        <f t="shared" si="14"/>
        <v>3.7988769769574353</v>
      </c>
      <c r="K26" s="17">
        <f t="shared" si="15"/>
        <v>27.617835622480552</v>
      </c>
      <c r="L26" s="31">
        <f t="shared" si="16"/>
        <v>4.975068079936193</v>
      </c>
      <c r="M26" s="31">
        <f t="shared" si="17"/>
        <v>36.168744941136119</v>
      </c>
      <c r="N26" s="17">
        <f t="shared" si="2"/>
        <v>3.7988769769574353</v>
      </c>
      <c r="O26" s="17">
        <f t="shared" si="3"/>
        <v>4.5206636025793481</v>
      </c>
      <c r="P26" s="17">
        <f t="shared" si="4"/>
        <v>27.617835622480552</v>
      </c>
      <c r="Q26" s="17">
        <f t="shared" si="18"/>
        <v>6.2681470119797682</v>
      </c>
      <c r="R26" s="17">
        <f t="shared" si="19"/>
        <v>7.559765184145296</v>
      </c>
      <c r="S26" s="31">
        <f t="shared" si="20"/>
        <v>4.975068079936193</v>
      </c>
      <c r="T26" s="31">
        <f t="shared" si="21"/>
        <v>5.9203310151240691</v>
      </c>
      <c r="U26" s="31">
        <f t="shared" si="5"/>
        <v>36.168744941136126</v>
      </c>
      <c r="V26" s="31">
        <f t="shared" si="22"/>
        <v>8.2088623318947178</v>
      </c>
      <c r="W26" s="31">
        <f t="shared" si="23"/>
        <v>9.9003854790730248</v>
      </c>
      <c r="X26" s="15">
        <f t="shared" si="6"/>
        <v>1.765750123568032</v>
      </c>
      <c r="Y26" s="15">
        <f t="shared" si="7"/>
        <v>2.2722891456383318</v>
      </c>
      <c r="Z26" s="20">
        <f t="shared" si="8"/>
        <v>0.76063937294484252</v>
      </c>
      <c r="AA26" s="15">
        <f t="shared" si="9"/>
        <v>1.4097308070108774</v>
      </c>
      <c r="AB26" s="15">
        <f t="shared" si="24"/>
        <v>7.27</v>
      </c>
      <c r="AC26" s="15">
        <f t="shared" si="25"/>
        <v>7.27</v>
      </c>
      <c r="AD26" s="15">
        <f t="shared" si="26"/>
        <v>7.27</v>
      </c>
      <c r="AE26" s="15">
        <f t="shared" si="27"/>
        <v>7.27</v>
      </c>
      <c r="AF26" s="15">
        <f t="shared" si="28"/>
        <v>7.27</v>
      </c>
      <c r="AG26" s="15">
        <f t="shared" si="29"/>
        <v>7.27</v>
      </c>
      <c r="AH26" s="15">
        <f t="shared" si="30"/>
        <v>0</v>
      </c>
      <c r="AI26" s="15">
        <f t="shared" si="31"/>
        <v>0</v>
      </c>
      <c r="AJ26" s="15">
        <f t="shared" si="32"/>
        <v>0</v>
      </c>
      <c r="AK26" s="15">
        <v>0</v>
      </c>
    </row>
    <row r="27" spans="1:37" s="15" customFormat="1" x14ac:dyDescent="0.25">
      <c r="A27" s="1">
        <v>28</v>
      </c>
      <c r="B27" s="1">
        <v>30</v>
      </c>
      <c r="C27" s="35" t="str">
        <f t="shared" si="10"/>
        <v>no</v>
      </c>
      <c r="D27" s="16">
        <f t="shared" si="11"/>
        <v>0.28000000000000003</v>
      </c>
      <c r="E27" s="16">
        <f t="shared" si="12"/>
        <v>0.14000000000000001</v>
      </c>
      <c r="F27" s="17">
        <f t="shared" si="13"/>
        <v>21.076560742407199</v>
      </c>
      <c r="G27" s="18">
        <f t="shared" si="0"/>
        <v>0.39342913385826772</v>
      </c>
      <c r="H27" s="18">
        <f t="shared" si="1"/>
        <v>0.55285445365754238</v>
      </c>
      <c r="I27" s="69" t="s">
        <v>70</v>
      </c>
      <c r="J27" s="17">
        <f t="shared" si="14"/>
        <v>0.18708713505552788</v>
      </c>
      <c r="K27" s="17">
        <f t="shared" si="15"/>
        <v>0.2394715328710757</v>
      </c>
      <c r="L27" s="31">
        <f t="shared" si="16"/>
        <v>15.732546646999019</v>
      </c>
      <c r="M27" s="31">
        <f t="shared" si="17"/>
        <v>20.137659708158743</v>
      </c>
      <c r="N27" s="17">
        <f t="shared" si="2"/>
        <v>0.18708713505552788</v>
      </c>
      <c r="O27" s="17">
        <f t="shared" si="3"/>
        <v>0.22263369071607816</v>
      </c>
      <c r="P27" s="17">
        <f t="shared" si="4"/>
        <v>1.3601234718536876</v>
      </c>
      <c r="Q27" s="17">
        <f t="shared" si="18"/>
        <v>0.30869377284162097</v>
      </c>
      <c r="R27" s="17">
        <f t="shared" si="19"/>
        <v>0.37230339876050045</v>
      </c>
      <c r="S27" s="31">
        <f t="shared" si="20"/>
        <v>15.732546646999019</v>
      </c>
      <c r="T27" s="31">
        <f t="shared" si="21"/>
        <v>18.721730509928832</v>
      </c>
      <c r="U27" s="31">
        <f t="shared" si="5"/>
        <v>114.37561412368287</v>
      </c>
      <c r="V27" s="31">
        <f t="shared" si="22"/>
        <v>25.958701967548379</v>
      </c>
      <c r="W27" s="31">
        <f t="shared" si="23"/>
        <v>31.307767827528046</v>
      </c>
      <c r="X27" s="15">
        <f t="shared" si="6"/>
        <v>7.4715477075216863E-2</v>
      </c>
      <c r="Y27" s="15">
        <f t="shared" si="7"/>
        <v>1.6981743052778051</v>
      </c>
      <c r="Z27" s="20">
        <f t="shared" si="8"/>
        <v>0.83818376549949158</v>
      </c>
      <c r="AA27" s="15">
        <f t="shared" si="9"/>
        <v>1.0129248236948887</v>
      </c>
      <c r="AB27" s="15">
        <f t="shared" si="24"/>
        <v>1.28</v>
      </c>
      <c r="AC27" s="15">
        <f t="shared" si="25"/>
        <v>1.28</v>
      </c>
      <c r="AD27" s="15">
        <f t="shared" si="26"/>
        <v>1.28</v>
      </c>
      <c r="AE27" s="15">
        <f t="shared" si="27"/>
        <v>1.28</v>
      </c>
      <c r="AF27" s="15">
        <f t="shared" si="28"/>
        <v>0</v>
      </c>
      <c r="AG27" s="15">
        <f t="shared" si="29"/>
        <v>0</v>
      </c>
      <c r="AH27" s="15">
        <f t="shared" si="30"/>
        <v>0</v>
      </c>
      <c r="AI27" s="15">
        <f t="shared" si="31"/>
        <v>0</v>
      </c>
      <c r="AJ27" s="15">
        <f t="shared" si="32"/>
        <v>0</v>
      </c>
      <c r="AK27" s="15">
        <v>0</v>
      </c>
    </row>
    <row r="28" spans="1:37" s="15" customFormat="1" x14ac:dyDescent="0.25">
      <c r="A28" s="1">
        <v>15</v>
      </c>
      <c r="B28" s="1">
        <v>70</v>
      </c>
      <c r="C28" s="35" t="str">
        <f t="shared" si="10"/>
        <v>no</v>
      </c>
      <c r="D28" s="16">
        <f t="shared" si="11"/>
        <v>0.14799999999999999</v>
      </c>
      <c r="E28" s="16">
        <f t="shared" si="12"/>
        <v>7.3999999999999996E-2</v>
      </c>
      <c r="F28" s="17">
        <f t="shared" si="13"/>
        <v>39.874574377527139</v>
      </c>
      <c r="G28" s="18">
        <f t="shared" si="0"/>
        <v>0.16861248593925759</v>
      </c>
      <c r="H28" s="18">
        <f t="shared" si="1"/>
        <v>0.20515049672759389</v>
      </c>
      <c r="I28" s="69"/>
      <c r="J28" s="17">
        <f t="shared" si="14"/>
        <v>0.41513205558552096</v>
      </c>
      <c r="K28" s="17">
        <f t="shared" si="15"/>
        <v>0.41513205558552096</v>
      </c>
      <c r="L28" s="31">
        <f t="shared" si="16"/>
        <v>10.299369412042386</v>
      </c>
      <c r="M28" s="31">
        <f t="shared" si="17"/>
        <v>10.299369412042386</v>
      </c>
      <c r="N28" s="17">
        <f t="shared" si="2"/>
        <v>0.41513205558552096</v>
      </c>
      <c r="O28" s="17">
        <f t="shared" si="3"/>
        <v>0.49400714614676994</v>
      </c>
      <c r="P28" s="17">
        <f t="shared" si="4"/>
        <v>3.0180100441067372</v>
      </c>
      <c r="Q28" s="17">
        <f t="shared" si="18"/>
        <v>0.6849678917161095</v>
      </c>
      <c r="R28" s="17">
        <f t="shared" si="19"/>
        <v>0.82611279061518672</v>
      </c>
      <c r="S28" s="31">
        <f t="shared" si="20"/>
        <v>10.299369412042386</v>
      </c>
      <c r="T28" s="31">
        <f t="shared" si="21"/>
        <v>12.25624960033044</v>
      </c>
      <c r="U28" s="31">
        <f t="shared" si="5"/>
        <v>74.876415625548148</v>
      </c>
      <c r="V28" s="31">
        <f t="shared" si="22"/>
        <v>16.993959529869937</v>
      </c>
      <c r="W28" s="31">
        <f t="shared" si="23"/>
        <v>20.495745129964348</v>
      </c>
      <c r="X28" s="15">
        <f t="shared" si="6"/>
        <v>0.19442631625520621</v>
      </c>
      <c r="Y28" s="15">
        <f t="shared" si="7"/>
        <v>2.3259638967646477</v>
      </c>
      <c r="Z28" s="20">
        <f t="shared" si="8"/>
        <v>0.75474285476698377</v>
      </c>
      <c r="AA28" s="15">
        <f t="shared" si="9"/>
        <v>1.4428432039969137</v>
      </c>
      <c r="AB28" s="15">
        <f t="shared" si="24"/>
        <v>1</v>
      </c>
      <c r="AC28" s="15">
        <f t="shared" si="25"/>
        <v>0</v>
      </c>
      <c r="AD28" s="15">
        <f t="shared" si="26"/>
        <v>0</v>
      </c>
      <c r="AE28" s="15">
        <f t="shared" si="27"/>
        <v>0</v>
      </c>
      <c r="AF28" s="15">
        <f t="shared" si="28"/>
        <v>0</v>
      </c>
      <c r="AG28" s="15">
        <f t="shared" si="29"/>
        <v>0</v>
      </c>
      <c r="AH28" s="15">
        <f t="shared" si="30"/>
        <v>0</v>
      </c>
      <c r="AI28" s="15">
        <f t="shared" si="31"/>
        <v>0</v>
      </c>
      <c r="AJ28" s="15">
        <f t="shared" si="32"/>
        <v>0</v>
      </c>
      <c r="AK28" s="15">
        <v>0</v>
      </c>
    </row>
    <row r="29" spans="1:37" s="15" customFormat="1" x14ac:dyDescent="0.25">
      <c r="A29" s="1">
        <v>19</v>
      </c>
      <c r="B29" s="1">
        <v>70</v>
      </c>
      <c r="C29" s="35" t="str">
        <f t="shared" si="10"/>
        <v>yes</v>
      </c>
      <c r="D29" s="16">
        <f t="shared" si="11"/>
        <v>0.188</v>
      </c>
      <c r="E29" s="16">
        <f t="shared" si="12"/>
        <v>9.4E-2</v>
      </c>
      <c r="F29" s="17">
        <f t="shared" si="13"/>
        <v>31.390622382308596</v>
      </c>
      <c r="G29" s="18">
        <f t="shared" si="0"/>
        <v>0.16861248593925759</v>
      </c>
      <c r="H29" s="18">
        <f t="shared" si="1"/>
        <v>0.18864377410716243</v>
      </c>
      <c r="I29" s="69"/>
      <c r="J29" s="17">
        <f t="shared" si="14"/>
        <v>0.27251500908097709</v>
      </c>
      <c r="K29" s="17">
        <f t="shared" si="15"/>
        <v>0.27251500908097709</v>
      </c>
      <c r="L29" s="31">
        <f t="shared" si="16"/>
        <v>10.299369412042386</v>
      </c>
      <c r="M29" s="31">
        <f t="shared" si="17"/>
        <v>10.299369412042386</v>
      </c>
      <c r="N29" s="17">
        <f t="shared" si="2"/>
        <v>0.27251500908097709</v>
      </c>
      <c r="O29" s="17">
        <f t="shared" si="3"/>
        <v>0.32429286080636271</v>
      </c>
      <c r="P29" s="17">
        <f t="shared" si="4"/>
        <v>1.9811841160187034</v>
      </c>
      <c r="Q29" s="17">
        <f t="shared" si="18"/>
        <v>0.4496497649836122</v>
      </c>
      <c r="R29" s="17">
        <f t="shared" si="19"/>
        <v>0.54230486807114442</v>
      </c>
      <c r="S29" s="31">
        <f t="shared" si="20"/>
        <v>10.299369412042386</v>
      </c>
      <c r="T29" s="31">
        <f t="shared" si="21"/>
        <v>12.25624960033044</v>
      </c>
      <c r="U29" s="31">
        <f t="shared" si="5"/>
        <v>74.876415625548148</v>
      </c>
      <c r="V29" s="31">
        <f t="shared" si="22"/>
        <v>16.993959529869937</v>
      </c>
      <c r="W29" s="31">
        <f t="shared" si="23"/>
        <v>20.495745129964348</v>
      </c>
      <c r="X29" s="15">
        <f t="shared" si="6"/>
        <v>0.13580346373510316</v>
      </c>
      <c r="Y29" s="15">
        <f t="shared" si="7"/>
        <v>3.3300225174865026</v>
      </c>
      <c r="Z29" s="20">
        <f t="shared" si="8"/>
        <v>0.66965473387739782</v>
      </c>
      <c r="AA29" s="15">
        <f t="shared" si="9"/>
        <v>1.9931747113286999</v>
      </c>
      <c r="AB29" s="15">
        <f t="shared" si="24"/>
        <v>1</v>
      </c>
      <c r="AC29" s="15">
        <f t="shared" si="25"/>
        <v>0</v>
      </c>
      <c r="AD29" s="15">
        <f t="shared" si="26"/>
        <v>0</v>
      </c>
      <c r="AE29" s="15">
        <f t="shared" si="27"/>
        <v>0</v>
      </c>
      <c r="AF29" s="15">
        <f t="shared" si="28"/>
        <v>0</v>
      </c>
      <c r="AG29" s="15">
        <f t="shared" si="29"/>
        <v>0</v>
      </c>
      <c r="AH29" s="15">
        <f t="shared" si="30"/>
        <v>0</v>
      </c>
      <c r="AI29" s="15">
        <f t="shared" si="31"/>
        <v>0</v>
      </c>
      <c r="AJ29" s="15">
        <f t="shared" si="32"/>
        <v>0</v>
      </c>
      <c r="AK29" s="15">
        <v>0</v>
      </c>
    </row>
    <row r="30" spans="1:37" s="15" customFormat="1" x14ac:dyDescent="0.25">
      <c r="A30" s="1">
        <v>22</v>
      </c>
      <c r="B30" s="1">
        <v>70</v>
      </c>
      <c r="C30" s="35" t="str">
        <f t="shared" si="10"/>
        <v>yes</v>
      </c>
      <c r="D30" s="16">
        <f t="shared" si="11"/>
        <v>0.224</v>
      </c>
      <c r="E30" s="16">
        <f t="shared" si="12"/>
        <v>0.112</v>
      </c>
      <c r="F30" s="17">
        <f t="shared" si="13"/>
        <v>26.345700928008998</v>
      </c>
      <c r="G30" s="18">
        <f t="shared" si="0"/>
        <v>0.16861248593925759</v>
      </c>
      <c r="H30" s="18">
        <f t="shared" si="1"/>
        <v>0.18199442789665457</v>
      </c>
      <c r="I30" s="69"/>
      <c r="J30" s="17">
        <f t="shared" si="14"/>
        <v>0.20973549061824207</v>
      </c>
      <c r="K30" s="17">
        <f t="shared" si="15"/>
        <v>0.20973549061824207</v>
      </c>
      <c r="L30" s="31">
        <f t="shared" si="16"/>
        <v>10.299369412042386</v>
      </c>
      <c r="M30" s="31">
        <f t="shared" si="17"/>
        <v>10.299369412042386</v>
      </c>
      <c r="N30" s="17">
        <f t="shared" si="2"/>
        <v>0.20973549061824207</v>
      </c>
      <c r="O30" s="17">
        <f t="shared" si="3"/>
        <v>0.24958523383570805</v>
      </c>
      <c r="P30" s="17">
        <f t="shared" si="4"/>
        <v>1.5247770167946197</v>
      </c>
      <c r="Q30" s="17">
        <f t="shared" si="18"/>
        <v>0.34606355952009937</v>
      </c>
      <c r="R30" s="17">
        <f t="shared" si="19"/>
        <v>0.41737362633030173</v>
      </c>
      <c r="S30" s="31">
        <f t="shared" si="20"/>
        <v>10.299369412042386</v>
      </c>
      <c r="T30" s="31">
        <f t="shared" si="21"/>
        <v>12.25624960033044</v>
      </c>
      <c r="U30" s="31">
        <f t="shared" si="5"/>
        <v>74.876415625548148</v>
      </c>
      <c r="V30" s="31">
        <f t="shared" si="22"/>
        <v>16.993959529869937</v>
      </c>
      <c r="W30" s="31">
        <f t="shared" si="23"/>
        <v>20.495745129964348</v>
      </c>
      <c r="X30" s="15">
        <f t="shared" si="6"/>
        <v>0.10441805356969509</v>
      </c>
      <c r="Y30" s="15">
        <f t="shared" si="7"/>
        <v>4.3309425595518301</v>
      </c>
      <c r="Z30" s="20">
        <f t="shared" si="8"/>
        <v>0.61348769842142248</v>
      </c>
      <c r="AA30" s="15">
        <f t="shared" si="9"/>
        <v>2.461613826190308</v>
      </c>
      <c r="AB30" s="15">
        <f t="shared" si="24"/>
        <v>1</v>
      </c>
      <c r="AC30" s="15">
        <f t="shared" si="25"/>
        <v>0</v>
      </c>
      <c r="AD30" s="15">
        <f t="shared" si="26"/>
        <v>0</v>
      </c>
      <c r="AE30" s="15">
        <f t="shared" si="27"/>
        <v>0</v>
      </c>
      <c r="AF30" s="15">
        <f t="shared" si="28"/>
        <v>0</v>
      </c>
      <c r="AG30" s="15">
        <f t="shared" si="29"/>
        <v>0</v>
      </c>
      <c r="AH30" s="15">
        <f t="shared" si="30"/>
        <v>0</v>
      </c>
      <c r="AI30" s="15">
        <f t="shared" si="31"/>
        <v>0</v>
      </c>
      <c r="AJ30" s="15">
        <f t="shared" si="32"/>
        <v>0</v>
      </c>
      <c r="AK30" s="15">
        <v>0</v>
      </c>
    </row>
    <row r="31" spans="1:37" s="15" customFormat="1" x14ac:dyDescent="0.25">
      <c r="A31" s="1">
        <v>28</v>
      </c>
      <c r="B31" s="1">
        <v>70</v>
      </c>
      <c r="C31" s="35" t="str">
        <f t="shared" si="10"/>
        <v>yes</v>
      </c>
      <c r="D31" s="16">
        <f t="shared" si="11"/>
        <v>0.28000000000000003</v>
      </c>
      <c r="E31" s="16">
        <f t="shared" si="12"/>
        <v>0.14000000000000001</v>
      </c>
      <c r="F31" s="17">
        <f t="shared" si="13"/>
        <v>21.076560742407199</v>
      </c>
      <c r="G31" s="18">
        <f t="shared" si="0"/>
        <v>0.16861248593925759</v>
      </c>
      <c r="H31" s="18">
        <f t="shared" si="1"/>
        <v>0.17681779500239442</v>
      </c>
      <c r="I31" s="69"/>
      <c r="J31" s="17">
        <f t="shared" si="14"/>
        <v>0.15573431729668105</v>
      </c>
      <c r="K31" s="17">
        <f t="shared" si="15"/>
        <v>0.15573431729668105</v>
      </c>
      <c r="L31" s="31">
        <f t="shared" si="16"/>
        <v>10.299369412042386</v>
      </c>
      <c r="M31" s="31">
        <f t="shared" si="17"/>
        <v>10.299369412042386</v>
      </c>
      <c r="N31" s="17">
        <f t="shared" si="2"/>
        <v>0.15573431729668105</v>
      </c>
      <c r="O31" s="17">
        <f t="shared" si="3"/>
        <v>0.18532383758305043</v>
      </c>
      <c r="P31" s="17">
        <f t="shared" si="4"/>
        <v>1.1321884867468712</v>
      </c>
      <c r="Q31" s="17">
        <f t="shared" si="18"/>
        <v>0.25696162353952373</v>
      </c>
      <c r="R31" s="17">
        <f t="shared" si="19"/>
        <v>0.30991129142039531</v>
      </c>
      <c r="S31" s="31">
        <f t="shared" si="20"/>
        <v>10.299369412042386</v>
      </c>
      <c r="T31" s="31">
        <f t="shared" si="21"/>
        <v>12.25624960033044</v>
      </c>
      <c r="U31" s="31">
        <f t="shared" si="5"/>
        <v>74.876415625548148</v>
      </c>
      <c r="V31" s="31">
        <f t="shared" si="22"/>
        <v>16.993959529869937</v>
      </c>
      <c r="W31" s="31">
        <f t="shared" si="23"/>
        <v>20.495745129964348</v>
      </c>
      <c r="X31" s="15">
        <f t="shared" si="6"/>
        <v>7.4715477075216863E-2</v>
      </c>
      <c r="Y31" s="15">
        <f t="shared" si="7"/>
        <v>6.0526762311280153</v>
      </c>
      <c r="Z31" s="20">
        <f t="shared" si="8"/>
        <v>0.54872007881207652</v>
      </c>
      <c r="AA31" s="15">
        <f t="shared" si="9"/>
        <v>3.1671020441829207</v>
      </c>
      <c r="AB31" s="15">
        <f t="shared" si="24"/>
        <v>1</v>
      </c>
      <c r="AC31" s="15">
        <f t="shared" si="25"/>
        <v>0</v>
      </c>
      <c r="AD31" s="15">
        <f t="shared" si="26"/>
        <v>0</v>
      </c>
      <c r="AE31" s="15">
        <f t="shared" si="27"/>
        <v>0</v>
      </c>
      <c r="AF31" s="15">
        <f t="shared" si="28"/>
        <v>0</v>
      </c>
      <c r="AG31" s="15">
        <f t="shared" si="29"/>
        <v>0</v>
      </c>
      <c r="AH31" s="15">
        <f t="shared" si="30"/>
        <v>0</v>
      </c>
      <c r="AI31" s="15">
        <f t="shared" si="31"/>
        <v>0</v>
      </c>
      <c r="AJ31" s="15">
        <f t="shared" si="32"/>
        <v>0</v>
      </c>
      <c r="AK31" s="15">
        <v>0</v>
      </c>
    </row>
    <row r="32" spans="1:37" s="15" customFormat="1" x14ac:dyDescent="0.25">
      <c r="A32" s="1"/>
      <c r="B32" s="1"/>
      <c r="C32" s="35" t="e">
        <f t="shared" si="10"/>
        <v>#DIV/0!</v>
      </c>
      <c r="D32" s="16">
        <f t="shared" si="11"/>
        <v>0</v>
      </c>
      <c r="E32" s="16">
        <f t="shared" si="12"/>
        <v>0</v>
      </c>
      <c r="F32" s="17" t="e">
        <f t="shared" si="13"/>
        <v>#DIV/0!</v>
      </c>
      <c r="G32" s="18" t="e">
        <f t="shared" si="0"/>
        <v>#DIV/0!</v>
      </c>
      <c r="H32" s="18" t="e">
        <f t="shared" si="1"/>
        <v>#DIV/0!</v>
      </c>
      <c r="I32" s="69"/>
      <c r="J32" s="17" t="e">
        <f t="shared" si="14"/>
        <v>#DIV/0!</v>
      </c>
      <c r="K32" s="17" t="e">
        <f t="shared" si="15"/>
        <v>#DIV/0!</v>
      </c>
      <c r="L32" s="31" t="e">
        <f t="shared" si="16"/>
        <v>#DIV/0!</v>
      </c>
      <c r="M32" s="31" t="e">
        <f t="shared" si="17"/>
        <v>#DIV/0!</v>
      </c>
      <c r="N32" s="17" t="e">
        <f t="shared" si="2"/>
        <v>#DIV/0!</v>
      </c>
      <c r="O32" s="17" t="e">
        <f t="shared" si="3"/>
        <v>#DIV/0!</v>
      </c>
      <c r="P32" s="17" t="e">
        <f t="shared" si="4"/>
        <v>#DIV/0!</v>
      </c>
      <c r="Q32" s="17" t="e">
        <f t="shared" si="18"/>
        <v>#DIV/0!</v>
      </c>
      <c r="R32" s="17" t="e">
        <f t="shared" si="19"/>
        <v>#DIV/0!</v>
      </c>
      <c r="S32" s="31" t="e">
        <f t="shared" si="20"/>
        <v>#DIV/0!</v>
      </c>
      <c r="T32" s="31" t="e">
        <f t="shared" si="21"/>
        <v>#DIV/0!</v>
      </c>
      <c r="U32" s="31" t="e">
        <f t="shared" si="5"/>
        <v>#DIV/0!</v>
      </c>
      <c r="V32" s="31" t="e">
        <f t="shared" si="22"/>
        <v>#DIV/0!</v>
      </c>
      <c r="W32" s="31" t="e">
        <f t="shared" si="23"/>
        <v>#DIV/0!</v>
      </c>
      <c r="X32" s="15" t="e">
        <f t="shared" si="6"/>
        <v>#DIV/0!</v>
      </c>
      <c r="Y32" s="15" t="e">
        <f t="shared" si="7"/>
        <v>#DIV/0!</v>
      </c>
      <c r="Z32" s="20" t="e">
        <f t="shared" si="8"/>
        <v>#DIV/0!</v>
      </c>
      <c r="AA32" s="15" t="e">
        <f t="shared" si="9"/>
        <v>#DIV/0!</v>
      </c>
      <c r="AB32" s="15">
        <f t="shared" si="24"/>
        <v>1</v>
      </c>
      <c r="AC32" s="15">
        <f t="shared" si="25"/>
        <v>0</v>
      </c>
      <c r="AD32" s="15">
        <f t="shared" si="26"/>
        <v>0</v>
      </c>
      <c r="AE32" s="15">
        <f t="shared" si="27"/>
        <v>0</v>
      </c>
      <c r="AF32" s="15">
        <f t="shared" si="28"/>
        <v>0</v>
      </c>
      <c r="AG32" s="15">
        <f t="shared" si="29"/>
        <v>0</v>
      </c>
      <c r="AH32" s="15">
        <f t="shared" si="30"/>
        <v>0</v>
      </c>
      <c r="AI32" s="15">
        <f t="shared" si="31"/>
        <v>0</v>
      </c>
      <c r="AJ32" s="15">
        <f t="shared" si="32"/>
        <v>0</v>
      </c>
      <c r="AK32" s="15">
        <v>0</v>
      </c>
    </row>
    <row r="33" spans="1:37" s="15" customFormat="1" x14ac:dyDescent="0.25">
      <c r="A33" s="1"/>
      <c r="B33" s="1"/>
      <c r="C33" s="35" t="e">
        <f t="shared" si="10"/>
        <v>#DIV/0!</v>
      </c>
      <c r="D33" s="16">
        <f t="shared" si="11"/>
        <v>0</v>
      </c>
      <c r="E33" s="16">
        <f t="shared" si="12"/>
        <v>0</v>
      </c>
      <c r="F33" s="17" t="e">
        <f t="shared" si="13"/>
        <v>#DIV/0!</v>
      </c>
      <c r="G33" s="18" t="e">
        <f t="shared" si="0"/>
        <v>#DIV/0!</v>
      </c>
      <c r="H33" s="18" t="e">
        <f t="shared" si="1"/>
        <v>#DIV/0!</v>
      </c>
      <c r="I33" s="69"/>
      <c r="J33" s="17" t="e">
        <f t="shared" si="14"/>
        <v>#DIV/0!</v>
      </c>
      <c r="K33" s="17" t="e">
        <f t="shared" si="15"/>
        <v>#DIV/0!</v>
      </c>
      <c r="L33" s="31" t="e">
        <f t="shared" si="16"/>
        <v>#DIV/0!</v>
      </c>
      <c r="M33" s="31" t="e">
        <f t="shared" si="17"/>
        <v>#DIV/0!</v>
      </c>
      <c r="N33" s="17" t="e">
        <f t="shared" si="2"/>
        <v>#DIV/0!</v>
      </c>
      <c r="O33" s="17" t="e">
        <f t="shared" si="3"/>
        <v>#DIV/0!</v>
      </c>
      <c r="P33" s="17" t="e">
        <f t="shared" si="4"/>
        <v>#DIV/0!</v>
      </c>
      <c r="Q33" s="17" t="e">
        <f t="shared" si="18"/>
        <v>#DIV/0!</v>
      </c>
      <c r="R33" s="17" t="e">
        <f t="shared" si="19"/>
        <v>#DIV/0!</v>
      </c>
      <c r="S33" s="31" t="e">
        <f t="shared" si="20"/>
        <v>#DIV/0!</v>
      </c>
      <c r="T33" s="31" t="e">
        <f t="shared" si="21"/>
        <v>#DIV/0!</v>
      </c>
      <c r="U33" s="31" t="e">
        <f t="shared" si="5"/>
        <v>#DIV/0!</v>
      </c>
      <c r="V33" s="31" t="e">
        <f t="shared" si="22"/>
        <v>#DIV/0!</v>
      </c>
      <c r="W33" s="31" t="e">
        <f t="shared" si="23"/>
        <v>#DIV/0!</v>
      </c>
      <c r="X33" s="15" t="e">
        <f t="shared" si="6"/>
        <v>#DIV/0!</v>
      </c>
      <c r="Y33" s="15" t="e">
        <f t="shared" si="7"/>
        <v>#DIV/0!</v>
      </c>
      <c r="Z33" s="20" t="e">
        <f t="shared" si="8"/>
        <v>#DIV/0!</v>
      </c>
      <c r="AA33" s="15" t="e">
        <f t="shared" si="9"/>
        <v>#DIV/0!</v>
      </c>
      <c r="AB33" s="15">
        <f t="shared" si="24"/>
        <v>1</v>
      </c>
      <c r="AC33" s="15">
        <f t="shared" si="25"/>
        <v>0</v>
      </c>
      <c r="AD33" s="15">
        <f t="shared" si="26"/>
        <v>0</v>
      </c>
      <c r="AE33" s="15">
        <f t="shared" si="27"/>
        <v>0</v>
      </c>
      <c r="AF33" s="15">
        <f t="shared" si="28"/>
        <v>0</v>
      </c>
      <c r="AG33" s="15">
        <f t="shared" si="29"/>
        <v>0</v>
      </c>
      <c r="AH33" s="15">
        <f t="shared" si="30"/>
        <v>0</v>
      </c>
      <c r="AI33" s="15">
        <f t="shared" si="31"/>
        <v>0</v>
      </c>
      <c r="AJ33" s="15">
        <f t="shared" si="32"/>
        <v>0</v>
      </c>
      <c r="AK33" s="15">
        <v>0</v>
      </c>
    </row>
    <row r="34" spans="1:37" s="15" customFormat="1" x14ac:dyDescent="0.25">
      <c r="A34" s="1"/>
      <c r="B34" s="1"/>
      <c r="C34" s="35" t="e">
        <f t="shared" si="10"/>
        <v>#DIV/0!</v>
      </c>
      <c r="D34" s="16">
        <f t="shared" si="11"/>
        <v>0</v>
      </c>
      <c r="E34" s="16">
        <f t="shared" si="12"/>
        <v>0</v>
      </c>
      <c r="F34" s="17" t="e">
        <f t="shared" si="13"/>
        <v>#DIV/0!</v>
      </c>
      <c r="G34" s="18" t="e">
        <f t="shared" si="0"/>
        <v>#DIV/0!</v>
      </c>
      <c r="H34" s="18" t="e">
        <f t="shared" si="1"/>
        <v>#DIV/0!</v>
      </c>
      <c r="I34" s="69"/>
      <c r="J34" s="17" t="e">
        <f t="shared" si="14"/>
        <v>#DIV/0!</v>
      </c>
      <c r="K34" s="17" t="e">
        <f t="shared" si="15"/>
        <v>#DIV/0!</v>
      </c>
      <c r="L34" s="31" t="e">
        <f t="shared" si="16"/>
        <v>#DIV/0!</v>
      </c>
      <c r="M34" s="31" t="e">
        <f t="shared" si="17"/>
        <v>#DIV/0!</v>
      </c>
      <c r="N34" s="17" t="e">
        <f t="shared" si="2"/>
        <v>#DIV/0!</v>
      </c>
      <c r="O34" s="17" t="e">
        <f t="shared" si="3"/>
        <v>#DIV/0!</v>
      </c>
      <c r="P34" s="17" t="e">
        <f t="shared" si="4"/>
        <v>#DIV/0!</v>
      </c>
      <c r="Q34" s="17" t="e">
        <f t="shared" si="18"/>
        <v>#DIV/0!</v>
      </c>
      <c r="R34" s="17" t="e">
        <f t="shared" si="19"/>
        <v>#DIV/0!</v>
      </c>
      <c r="S34" s="31" t="e">
        <f t="shared" si="20"/>
        <v>#DIV/0!</v>
      </c>
      <c r="T34" s="31" t="e">
        <f t="shared" si="21"/>
        <v>#DIV/0!</v>
      </c>
      <c r="U34" s="31" t="e">
        <f t="shared" si="5"/>
        <v>#DIV/0!</v>
      </c>
      <c r="V34" s="31" t="e">
        <f t="shared" si="22"/>
        <v>#DIV/0!</v>
      </c>
      <c r="W34" s="31" t="e">
        <f t="shared" si="23"/>
        <v>#DIV/0!</v>
      </c>
      <c r="X34" s="15" t="e">
        <f t="shared" si="6"/>
        <v>#DIV/0!</v>
      </c>
      <c r="Y34" s="15" t="e">
        <f t="shared" si="7"/>
        <v>#DIV/0!</v>
      </c>
      <c r="Z34" s="20" t="e">
        <f t="shared" si="8"/>
        <v>#DIV/0!</v>
      </c>
      <c r="AA34" s="15" t="e">
        <f t="shared" si="9"/>
        <v>#DIV/0!</v>
      </c>
      <c r="AB34" s="15">
        <f t="shared" si="24"/>
        <v>1</v>
      </c>
      <c r="AC34" s="15">
        <f t="shared" si="25"/>
        <v>0</v>
      </c>
      <c r="AD34" s="15">
        <f t="shared" si="26"/>
        <v>0</v>
      </c>
      <c r="AE34" s="15">
        <f t="shared" si="27"/>
        <v>0</v>
      </c>
      <c r="AF34" s="15">
        <f t="shared" si="28"/>
        <v>0</v>
      </c>
      <c r="AG34" s="15">
        <f t="shared" si="29"/>
        <v>0</v>
      </c>
      <c r="AH34" s="15">
        <f t="shared" si="30"/>
        <v>0</v>
      </c>
      <c r="AI34" s="15">
        <f t="shared" si="31"/>
        <v>0</v>
      </c>
      <c r="AJ34" s="15">
        <f t="shared" si="32"/>
        <v>0</v>
      </c>
      <c r="AK34" s="15">
        <v>0</v>
      </c>
    </row>
    <row r="35" spans="1:37" s="15" customFormat="1" x14ac:dyDescent="0.25">
      <c r="A35" s="1"/>
      <c r="B35" s="1"/>
      <c r="C35" s="35" t="e">
        <f t="shared" si="10"/>
        <v>#DIV/0!</v>
      </c>
      <c r="D35" s="16">
        <f t="shared" si="11"/>
        <v>0</v>
      </c>
      <c r="E35" s="16">
        <f t="shared" si="12"/>
        <v>0</v>
      </c>
      <c r="F35" s="17" t="e">
        <f t="shared" si="13"/>
        <v>#DIV/0!</v>
      </c>
      <c r="G35" s="18" t="e">
        <f t="shared" si="0"/>
        <v>#DIV/0!</v>
      </c>
      <c r="H35" s="18" t="e">
        <f t="shared" si="1"/>
        <v>#DIV/0!</v>
      </c>
      <c r="I35" s="69"/>
      <c r="J35" s="17" t="e">
        <f t="shared" si="14"/>
        <v>#DIV/0!</v>
      </c>
      <c r="K35" s="17" t="e">
        <f t="shared" si="15"/>
        <v>#DIV/0!</v>
      </c>
      <c r="L35" s="31" t="e">
        <f t="shared" si="16"/>
        <v>#DIV/0!</v>
      </c>
      <c r="M35" s="31" t="e">
        <f t="shared" si="17"/>
        <v>#DIV/0!</v>
      </c>
      <c r="N35" s="17" t="e">
        <f t="shared" si="2"/>
        <v>#DIV/0!</v>
      </c>
      <c r="O35" s="17" t="e">
        <f t="shared" si="3"/>
        <v>#DIV/0!</v>
      </c>
      <c r="P35" s="17" t="e">
        <f t="shared" si="4"/>
        <v>#DIV/0!</v>
      </c>
      <c r="Q35" s="17" t="e">
        <f t="shared" si="18"/>
        <v>#DIV/0!</v>
      </c>
      <c r="R35" s="17" t="e">
        <f t="shared" si="19"/>
        <v>#DIV/0!</v>
      </c>
      <c r="S35" s="31" t="e">
        <f t="shared" si="20"/>
        <v>#DIV/0!</v>
      </c>
      <c r="T35" s="31" t="e">
        <f t="shared" si="21"/>
        <v>#DIV/0!</v>
      </c>
      <c r="U35" s="31" t="e">
        <f t="shared" si="5"/>
        <v>#DIV/0!</v>
      </c>
      <c r="V35" s="31" t="e">
        <f t="shared" si="22"/>
        <v>#DIV/0!</v>
      </c>
      <c r="W35" s="31" t="e">
        <f t="shared" si="23"/>
        <v>#DIV/0!</v>
      </c>
      <c r="X35" s="15" t="e">
        <f t="shared" si="6"/>
        <v>#DIV/0!</v>
      </c>
      <c r="Y35" s="15" t="e">
        <f t="shared" si="7"/>
        <v>#DIV/0!</v>
      </c>
      <c r="Z35" s="20" t="e">
        <f t="shared" si="8"/>
        <v>#DIV/0!</v>
      </c>
      <c r="AA35" s="15" t="e">
        <f t="shared" si="9"/>
        <v>#DIV/0!</v>
      </c>
      <c r="AB35" s="15">
        <f t="shared" si="24"/>
        <v>1</v>
      </c>
      <c r="AC35" s="15">
        <f t="shared" si="25"/>
        <v>0</v>
      </c>
      <c r="AD35" s="15">
        <f t="shared" si="26"/>
        <v>0</v>
      </c>
      <c r="AE35" s="15">
        <f t="shared" si="27"/>
        <v>0</v>
      </c>
      <c r="AF35" s="15">
        <f t="shared" si="28"/>
        <v>0</v>
      </c>
      <c r="AG35" s="15">
        <f t="shared" si="29"/>
        <v>0</v>
      </c>
      <c r="AH35" s="15">
        <f t="shared" si="30"/>
        <v>0</v>
      </c>
      <c r="AI35" s="15">
        <f t="shared" si="31"/>
        <v>0</v>
      </c>
      <c r="AJ35" s="15">
        <f t="shared" si="32"/>
        <v>0</v>
      </c>
      <c r="AK35" s="15">
        <v>0</v>
      </c>
    </row>
    <row r="36" spans="1:37" s="15" customFormat="1" x14ac:dyDescent="0.25">
      <c r="A36" s="41"/>
      <c r="B36" s="41"/>
      <c r="C36" s="42" t="e">
        <f t="shared" si="10"/>
        <v>#DIV/0!</v>
      </c>
      <c r="D36" s="43">
        <f t="shared" si="11"/>
        <v>0</v>
      </c>
      <c r="E36" s="43">
        <f t="shared" si="12"/>
        <v>0</v>
      </c>
      <c r="F36" s="44" t="e">
        <f t="shared" si="13"/>
        <v>#DIV/0!</v>
      </c>
      <c r="G36" s="45" t="e">
        <f t="shared" si="0"/>
        <v>#DIV/0!</v>
      </c>
      <c r="H36" s="45" t="e">
        <f t="shared" si="1"/>
        <v>#DIV/0!</v>
      </c>
      <c r="I36" s="70"/>
      <c r="J36" s="17" t="e">
        <f t="shared" si="14"/>
        <v>#DIV/0!</v>
      </c>
      <c r="K36" s="17" t="e">
        <f t="shared" si="15"/>
        <v>#DIV/0!</v>
      </c>
      <c r="L36" s="31" t="e">
        <f t="shared" si="16"/>
        <v>#DIV/0!</v>
      </c>
      <c r="M36" s="31" t="e">
        <f t="shared" si="17"/>
        <v>#DIV/0!</v>
      </c>
      <c r="N36" s="44" t="e">
        <f t="shared" si="2"/>
        <v>#DIV/0!</v>
      </c>
      <c r="O36" s="44" t="e">
        <f t="shared" si="3"/>
        <v>#DIV/0!</v>
      </c>
      <c r="P36" s="44" t="e">
        <f t="shared" si="4"/>
        <v>#DIV/0!</v>
      </c>
      <c r="Q36" s="17" t="e">
        <f t="shared" si="18"/>
        <v>#DIV/0!</v>
      </c>
      <c r="R36" s="17" t="e">
        <f t="shared" si="19"/>
        <v>#DIV/0!</v>
      </c>
      <c r="S36" s="46" t="e">
        <f t="shared" si="20"/>
        <v>#DIV/0!</v>
      </c>
      <c r="T36" s="46" t="e">
        <f t="shared" si="21"/>
        <v>#DIV/0!</v>
      </c>
      <c r="U36" s="46" t="e">
        <f t="shared" si="5"/>
        <v>#DIV/0!</v>
      </c>
      <c r="V36" s="31" t="e">
        <f t="shared" si="22"/>
        <v>#DIV/0!</v>
      </c>
      <c r="W36" s="31" t="e">
        <f t="shared" si="23"/>
        <v>#DIV/0!</v>
      </c>
      <c r="X36" s="15" t="e">
        <f t="shared" si="6"/>
        <v>#DIV/0!</v>
      </c>
      <c r="Y36" s="15" t="e">
        <f t="shared" si="7"/>
        <v>#DIV/0!</v>
      </c>
      <c r="Z36" s="20" t="e">
        <f t="shared" si="8"/>
        <v>#DIV/0!</v>
      </c>
      <c r="AA36" s="15" t="e">
        <f t="shared" si="9"/>
        <v>#DIV/0!</v>
      </c>
      <c r="AB36" s="15">
        <f t="shared" si="24"/>
        <v>1</v>
      </c>
      <c r="AC36" s="15">
        <f t="shared" si="25"/>
        <v>0</v>
      </c>
      <c r="AD36" s="15">
        <f t="shared" si="26"/>
        <v>0</v>
      </c>
      <c r="AE36" s="15">
        <f t="shared" si="27"/>
        <v>0</v>
      </c>
      <c r="AF36" s="15">
        <f t="shared" si="28"/>
        <v>0</v>
      </c>
      <c r="AG36" s="15">
        <f t="shared" si="29"/>
        <v>0</v>
      </c>
      <c r="AH36" s="15">
        <f t="shared" si="30"/>
        <v>0</v>
      </c>
      <c r="AI36" s="15">
        <f t="shared" si="31"/>
        <v>0</v>
      </c>
      <c r="AJ36" s="15">
        <f t="shared" si="32"/>
        <v>0</v>
      </c>
      <c r="AK36" s="15">
        <v>0</v>
      </c>
    </row>
    <row r="37" spans="1:37" s="50" customFormat="1" x14ac:dyDescent="0.25">
      <c r="A37" s="49"/>
      <c r="B37" s="49"/>
      <c r="D37" s="51"/>
      <c r="E37" s="51"/>
      <c r="F37" s="52"/>
      <c r="G37" s="53"/>
      <c r="H37" s="53"/>
      <c r="I37" s="53"/>
      <c r="J37" s="53"/>
      <c r="K37" s="53"/>
      <c r="L37" s="53"/>
      <c r="M37" s="53"/>
      <c r="N37" s="52"/>
      <c r="O37" s="52"/>
      <c r="P37" s="52"/>
      <c r="Q37" s="52"/>
      <c r="R37" s="52"/>
      <c r="S37" s="54"/>
      <c r="T37" s="61"/>
      <c r="U37" s="61"/>
      <c r="V37" s="61"/>
      <c r="W37" s="61"/>
      <c r="Z37" s="55"/>
    </row>
    <row r="38" spans="1:37" s="15" customFormat="1" x14ac:dyDescent="0.25">
      <c r="A38" s="47" t="s">
        <v>45</v>
      </c>
      <c r="B38" s="48"/>
      <c r="C38" s="11"/>
      <c r="D38" s="12"/>
      <c r="E38" s="12"/>
      <c r="F38" s="14"/>
      <c r="G38" s="13"/>
      <c r="H38" s="13"/>
      <c r="I38" s="13"/>
      <c r="J38" s="13"/>
      <c r="K38" s="13"/>
      <c r="L38" s="13"/>
      <c r="M38" s="13"/>
      <c r="N38" s="14"/>
      <c r="O38" s="14"/>
      <c r="P38" s="14"/>
      <c r="Q38" s="57"/>
      <c r="R38" s="19"/>
      <c r="S38" s="60"/>
      <c r="T38" s="62"/>
      <c r="U38" s="62"/>
      <c r="V38" s="62"/>
      <c r="W38" s="62"/>
      <c r="Z38" s="20"/>
    </row>
    <row r="39" spans="1:37" s="15" customFormat="1" x14ac:dyDescent="0.25">
      <c r="A39" s="40"/>
      <c r="B39" s="1"/>
      <c r="C39" s="35" t="e">
        <f t="shared" si="10"/>
        <v>#DIV/0!</v>
      </c>
      <c r="D39" s="39"/>
      <c r="E39" s="39"/>
      <c r="F39" s="17" t="e">
        <f t="shared" ref="F39:F48" si="33">(2.99793/3)*15/(2.54*D39)</f>
        <v>#DIV/0!</v>
      </c>
      <c r="G39" s="18" t="e">
        <f t="shared" si="0"/>
        <v>#DIV/0!</v>
      </c>
      <c r="H39" s="18" t="e">
        <f t="shared" si="1"/>
        <v>#DIV/0!</v>
      </c>
      <c r="I39" s="69"/>
      <c r="J39" s="17" t="e">
        <f t="shared" ref="J39:J48" si="34">N39</f>
        <v>#DIV/0!</v>
      </c>
      <c r="K39" s="17" t="e">
        <f t="shared" ref="K39:K48" si="35">J39*AB39</f>
        <v>#DIV/0!</v>
      </c>
      <c r="L39" s="31" t="e">
        <f t="shared" ref="L39:L48" si="36">S39</f>
        <v>#DIV/0!</v>
      </c>
      <c r="M39" s="31" t="e">
        <f t="shared" ref="M39:M48" si="37">L39*AB39</f>
        <v>#DIV/0!</v>
      </c>
      <c r="N39" s="17" t="e">
        <f t="shared" si="2"/>
        <v>#DIV/0!</v>
      </c>
      <c r="O39" s="17" t="e">
        <f t="shared" si="3"/>
        <v>#DIV/0!</v>
      </c>
      <c r="P39" s="17" t="e">
        <f t="shared" ref="P39:P48" si="38">7.27*N39</f>
        <v>#DIV/0!</v>
      </c>
      <c r="Q39" s="17" t="e">
        <f t="shared" ref="Q39:Q48" si="39">1.65*N39:N40</f>
        <v>#DIV/0!</v>
      </c>
      <c r="R39" s="17" t="e">
        <f t="shared" ref="R39:R48" si="40">1.99*N39</f>
        <v>#DIV/0!</v>
      </c>
      <c r="S39" s="31" t="e">
        <f t="shared" si="20"/>
        <v>#DIV/0!</v>
      </c>
      <c r="T39" s="31" t="e">
        <f t="shared" si="21"/>
        <v>#DIV/0!</v>
      </c>
      <c r="U39" s="31" t="e">
        <f t="shared" ref="U39:U48" si="41">7.27*47.2*((3.333/$B39)^0.5)</f>
        <v>#DIV/0!</v>
      </c>
      <c r="V39" s="31" t="e">
        <f t="shared" ref="V39:V48" si="42">1.65*S39</f>
        <v>#DIV/0!</v>
      </c>
      <c r="W39" s="31" t="e">
        <f t="shared" ref="W39:W48" si="43">1.99*S39</f>
        <v>#DIV/0!</v>
      </c>
      <c r="X39" s="15" t="e">
        <f t="shared" si="6"/>
        <v>#DIV/0!</v>
      </c>
      <c r="Y39" s="15" t="e">
        <f t="shared" si="7"/>
        <v>#DIV/0!</v>
      </c>
      <c r="Z39" s="20" t="e">
        <f t="shared" si="8"/>
        <v>#DIV/0!</v>
      </c>
      <c r="AA39" s="15" t="e">
        <f t="shared" si="9"/>
        <v>#DIV/0!</v>
      </c>
      <c r="AB39" s="15">
        <f t="shared" ref="AB39:AB48" si="44">IF(I39=0,1,AC39)</f>
        <v>1</v>
      </c>
      <c r="AC39" s="15">
        <f t="shared" ref="AC39:AC48" si="45">IF(I39="Cu",1,AD39)</f>
        <v>0</v>
      </c>
      <c r="AD39" s="15">
        <f t="shared" ref="AD39:AD48" si="46">IF(I39="Ag",1,AE39)</f>
        <v>0</v>
      </c>
      <c r="AE39" s="15">
        <f t="shared" ref="AE39:AE48" si="47">IF(I39="Al",1.28,AF39)</f>
        <v>0</v>
      </c>
      <c r="AF39" s="15">
        <f t="shared" ref="AF39:AF48" si="48">IF(I39="Au",1.19,AG39)</f>
        <v>0</v>
      </c>
      <c r="AG39" s="15">
        <f t="shared" ref="AG39:AG48" si="49">IF(I39="SS",7.27,AH39)</f>
        <v>0</v>
      </c>
      <c r="AH39" s="15">
        <f t="shared" ref="AH39:AH48" si="50">IF(I39="Ni",1.99,AI39)</f>
        <v>0</v>
      </c>
      <c r="AI39" s="15">
        <f t="shared" ref="AI39:AI48" si="51">IF(I39="Rh",1.65,AJ39)</f>
        <v>0</v>
      </c>
      <c r="AJ39" s="15">
        <f t="shared" ref="AJ39:AJ48" si="52">IF(I39="bronze",2.33,AK39)</f>
        <v>0</v>
      </c>
      <c r="AK39" s="15">
        <v>0</v>
      </c>
    </row>
    <row r="40" spans="1:37" s="15" customFormat="1" x14ac:dyDescent="0.25">
      <c r="A40" s="40"/>
      <c r="B40" s="1"/>
      <c r="C40" s="35" t="e">
        <f t="shared" si="10"/>
        <v>#DIV/0!</v>
      </c>
      <c r="D40" s="39"/>
      <c r="E40" s="39"/>
      <c r="F40" s="17" t="e">
        <f t="shared" si="33"/>
        <v>#DIV/0!</v>
      </c>
      <c r="G40" s="18" t="e">
        <f t="shared" si="0"/>
        <v>#DIV/0!</v>
      </c>
      <c r="H40" s="18" t="e">
        <f t="shared" si="1"/>
        <v>#DIV/0!</v>
      </c>
      <c r="I40" s="69"/>
      <c r="J40" s="17" t="e">
        <f t="shared" si="34"/>
        <v>#DIV/0!</v>
      </c>
      <c r="K40" s="17" t="e">
        <f t="shared" si="35"/>
        <v>#DIV/0!</v>
      </c>
      <c r="L40" s="31" t="e">
        <f t="shared" si="36"/>
        <v>#DIV/0!</v>
      </c>
      <c r="M40" s="31" t="e">
        <f t="shared" si="37"/>
        <v>#DIV/0!</v>
      </c>
      <c r="N40" s="17" t="e">
        <f t="shared" si="2"/>
        <v>#DIV/0!</v>
      </c>
      <c r="O40" s="17" t="e">
        <f t="shared" si="3"/>
        <v>#DIV/0!</v>
      </c>
      <c r="P40" s="17" t="e">
        <f t="shared" si="38"/>
        <v>#DIV/0!</v>
      </c>
      <c r="Q40" s="17" t="e">
        <f t="shared" si="39"/>
        <v>#DIV/0!</v>
      </c>
      <c r="R40" s="17" t="e">
        <f t="shared" si="40"/>
        <v>#DIV/0!</v>
      </c>
      <c r="S40" s="31" t="e">
        <f t="shared" si="20"/>
        <v>#DIV/0!</v>
      </c>
      <c r="T40" s="31" t="e">
        <f t="shared" si="21"/>
        <v>#DIV/0!</v>
      </c>
      <c r="U40" s="31" t="e">
        <f t="shared" si="41"/>
        <v>#DIV/0!</v>
      </c>
      <c r="V40" s="31" t="e">
        <f t="shared" si="42"/>
        <v>#DIV/0!</v>
      </c>
      <c r="W40" s="31" t="e">
        <f t="shared" si="43"/>
        <v>#DIV/0!</v>
      </c>
      <c r="X40" s="15" t="e">
        <f t="shared" si="6"/>
        <v>#DIV/0!</v>
      </c>
      <c r="Y40" s="15" t="e">
        <f t="shared" si="7"/>
        <v>#DIV/0!</v>
      </c>
      <c r="Z40" s="20" t="e">
        <f t="shared" si="8"/>
        <v>#DIV/0!</v>
      </c>
      <c r="AA40" s="15" t="e">
        <f t="shared" si="9"/>
        <v>#DIV/0!</v>
      </c>
      <c r="AB40" s="15">
        <f t="shared" si="44"/>
        <v>1</v>
      </c>
      <c r="AC40" s="15">
        <f t="shared" si="45"/>
        <v>0</v>
      </c>
      <c r="AD40" s="15">
        <f t="shared" si="46"/>
        <v>0</v>
      </c>
      <c r="AE40" s="15">
        <f t="shared" si="47"/>
        <v>0</v>
      </c>
      <c r="AF40" s="15">
        <f t="shared" si="48"/>
        <v>0</v>
      </c>
      <c r="AG40" s="15">
        <f t="shared" si="49"/>
        <v>0</v>
      </c>
      <c r="AH40" s="15">
        <f t="shared" si="50"/>
        <v>0</v>
      </c>
      <c r="AI40" s="15">
        <f t="shared" si="51"/>
        <v>0</v>
      </c>
      <c r="AJ40" s="15">
        <f t="shared" si="52"/>
        <v>0</v>
      </c>
      <c r="AK40" s="15">
        <v>0</v>
      </c>
    </row>
    <row r="41" spans="1:37" s="15" customFormat="1" x14ac:dyDescent="0.25">
      <c r="A41" s="40"/>
      <c r="B41" s="1"/>
      <c r="C41" s="35" t="e">
        <f t="shared" si="10"/>
        <v>#DIV/0!</v>
      </c>
      <c r="D41" s="39"/>
      <c r="E41" s="39"/>
      <c r="F41" s="17" t="e">
        <f t="shared" si="33"/>
        <v>#DIV/0!</v>
      </c>
      <c r="G41" s="18" t="e">
        <f t="shared" si="0"/>
        <v>#DIV/0!</v>
      </c>
      <c r="H41" s="18" t="e">
        <f t="shared" si="1"/>
        <v>#DIV/0!</v>
      </c>
      <c r="I41" s="69"/>
      <c r="J41" s="17" t="e">
        <f t="shared" si="34"/>
        <v>#DIV/0!</v>
      </c>
      <c r="K41" s="17" t="e">
        <f t="shared" si="35"/>
        <v>#DIV/0!</v>
      </c>
      <c r="L41" s="31" t="e">
        <f t="shared" si="36"/>
        <v>#DIV/0!</v>
      </c>
      <c r="M41" s="31" t="e">
        <f t="shared" si="37"/>
        <v>#DIV/0!</v>
      </c>
      <c r="N41" s="17" t="e">
        <f t="shared" si="2"/>
        <v>#DIV/0!</v>
      </c>
      <c r="O41" s="17" t="e">
        <f t="shared" si="3"/>
        <v>#DIV/0!</v>
      </c>
      <c r="P41" s="17" t="e">
        <f t="shared" si="38"/>
        <v>#DIV/0!</v>
      </c>
      <c r="Q41" s="17" t="e">
        <f t="shared" si="39"/>
        <v>#DIV/0!</v>
      </c>
      <c r="R41" s="17" t="e">
        <f t="shared" si="40"/>
        <v>#DIV/0!</v>
      </c>
      <c r="S41" s="31" t="e">
        <f t="shared" si="20"/>
        <v>#DIV/0!</v>
      </c>
      <c r="T41" s="31" t="e">
        <f t="shared" si="21"/>
        <v>#DIV/0!</v>
      </c>
      <c r="U41" s="31" t="e">
        <f t="shared" si="41"/>
        <v>#DIV/0!</v>
      </c>
      <c r="V41" s="31" t="e">
        <f t="shared" si="42"/>
        <v>#DIV/0!</v>
      </c>
      <c r="W41" s="31" t="e">
        <f t="shared" si="43"/>
        <v>#DIV/0!</v>
      </c>
      <c r="X41" s="15" t="e">
        <f t="shared" si="6"/>
        <v>#DIV/0!</v>
      </c>
      <c r="Y41" s="15" t="e">
        <f t="shared" si="7"/>
        <v>#DIV/0!</v>
      </c>
      <c r="Z41" s="20" t="e">
        <f t="shared" si="8"/>
        <v>#DIV/0!</v>
      </c>
      <c r="AA41" s="15" t="e">
        <f t="shared" si="9"/>
        <v>#DIV/0!</v>
      </c>
      <c r="AB41" s="15">
        <f t="shared" si="44"/>
        <v>1</v>
      </c>
      <c r="AC41" s="15">
        <f t="shared" si="45"/>
        <v>0</v>
      </c>
      <c r="AD41" s="15">
        <f t="shared" si="46"/>
        <v>0</v>
      </c>
      <c r="AE41" s="15">
        <f t="shared" si="47"/>
        <v>0</v>
      </c>
      <c r="AF41" s="15">
        <f t="shared" si="48"/>
        <v>0</v>
      </c>
      <c r="AG41" s="15">
        <f t="shared" si="49"/>
        <v>0</v>
      </c>
      <c r="AH41" s="15">
        <f t="shared" si="50"/>
        <v>0</v>
      </c>
      <c r="AI41" s="15">
        <f t="shared" si="51"/>
        <v>0</v>
      </c>
      <c r="AJ41" s="15">
        <f t="shared" si="52"/>
        <v>0</v>
      </c>
      <c r="AK41" s="15">
        <v>0</v>
      </c>
    </row>
    <row r="42" spans="1:37" s="15" customFormat="1" x14ac:dyDescent="0.25">
      <c r="A42" s="40"/>
      <c r="B42" s="1"/>
      <c r="C42" s="35" t="e">
        <f t="shared" si="10"/>
        <v>#DIV/0!</v>
      </c>
      <c r="D42" s="39"/>
      <c r="E42" s="39"/>
      <c r="F42" s="17" t="e">
        <f t="shared" si="33"/>
        <v>#DIV/0!</v>
      </c>
      <c r="G42" s="18" t="e">
        <f t="shared" si="0"/>
        <v>#DIV/0!</v>
      </c>
      <c r="H42" s="18" t="e">
        <f t="shared" si="1"/>
        <v>#DIV/0!</v>
      </c>
      <c r="I42" s="69"/>
      <c r="J42" s="17" t="e">
        <f t="shared" si="34"/>
        <v>#DIV/0!</v>
      </c>
      <c r="K42" s="17" t="e">
        <f t="shared" si="35"/>
        <v>#DIV/0!</v>
      </c>
      <c r="L42" s="31" t="e">
        <f t="shared" si="36"/>
        <v>#DIV/0!</v>
      </c>
      <c r="M42" s="31" t="e">
        <f t="shared" si="37"/>
        <v>#DIV/0!</v>
      </c>
      <c r="N42" s="17" t="e">
        <f t="shared" si="2"/>
        <v>#DIV/0!</v>
      </c>
      <c r="O42" s="17" t="e">
        <f t="shared" si="3"/>
        <v>#DIV/0!</v>
      </c>
      <c r="P42" s="17" t="e">
        <f t="shared" si="38"/>
        <v>#DIV/0!</v>
      </c>
      <c r="Q42" s="17" t="e">
        <f t="shared" si="39"/>
        <v>#DIV/0!</v>
      </c>
      <c r="R42" s="17" t="e">
        <f t="shared" si="40"/>
        <v>#DIV/0!</v>
      </c>
      <c r="S42" s="31" t="e">
        <f t="shared" si="20"/>
        <v>#DIV/0!</v>
      </c>
      <c r="T42" s="31" t="e">
        <f t="shared" si="21"/>
        <v>#DIV/0!</v>
      </c>
      <c r="U42" s="31" t="e">
        <f t="shared" si="41"/>
        <v>#DIV/0!</v>
      </c>
      <c r="V42" s="31" t="e">
        <f t="shared" si="42"/>
        <v>#DIV/0!</v>
      </c>
      <c r="W42" s="31" t="e">
        <f t="shared" si="43"/>
        <v>#DIV/0!</v>
      </c>
      <c r="X42" s="15" t="e">
        <f t="shared" si="6"/>
        <v>#DIV/0!</v>
      </c>
      <c r="Y42" s="15" t="e">
        <f t="shared" si="7"/>
        <v>#DIV/0!</v>
      </c>
      <c r="Z42" s="20" t="e">
        <f t="shared" si="8"/>
        <v>#DIV/0!</v>
      </c>
      <c r="AA42" s="15" t="e">
        <f t="shared" si="9"/>
        <v>#DIV/0!</v>
      </c>
      <c r="AB42" s="15">
        <f t="shared" si="44"/>
        <v>1</v>
      </c>
      <c r="AC42" s="15">
        <f t="shared" si="45"/>
        <v>0</v>
      </c>
      <c r="AD42" s="15">
        <f t="shared" si="46"/>
        <v>0</v>
      </c>
      <c r="AE42" s="15">
        <f t="shared" si="47"/>
        <v>0</v>
      </c>
      <c r="AF42" s="15">
        <f t="shared" si="48"/>
        <v>0</v>
      </c>
      <c r="AG42" s="15">
        <f t="shared" si="49"/>
        <v>0</v>
      </c>
      <c r="AH42" s="15">
        <f t="shared" si="50"/>
        <v>0</v>
      </c>
      <c r="AI42" s="15">
        <f t="shared" si="51"/>
        <v>0</v>
      </c>
      <c r="AJ42" s="15">
        <f t="shared" si="52"/>
        <v>0</v>
      </c>
      <c r="AK42" s="15">
        <v>0</v>
      </c>
    </row>
    <row r="43" spans="1:37" s="15" customFormat="1" x14ac:dyDescent="0.25">
      <c r="A43" s="40"/>
      <c r="B43" s="1"/>
      <c r="C43" s="35" t="e">
        <f t="shared" si="10"/>
        <v>#DIV/0!</v>
      </c>
      <c r="D43" s="39"/>
      <c r="E43" s="39"/>
      <c r="F43" s="17" t="e">
        <f t="shared" si="33"/>
        <v>#DIV/0!</v>
      </c>
      <c r="G43" s="18" t="e">
        <f t="shared" ref="G43:G48" si="53">(29.9793/2.54)*(1/B43)</f>
        <v>#DIV/0!</v>
      </c>
      <c r="H43" s="18" t="e">
        <f t="shared" si="1"/>
        <v>#DIV/0!</v>
      </c>
      <c r="I43" s="69"/>
      <c r="J43" s="17" t="e">
        <f t="shared" si="34"/>
        <v>#DIV/0!</v>
      </c>
      <c r="K43" s="17" t="e">
        <f t="shared" si="35"/>
        <v>#DIV/0!</v>
      </c>
      <c r="L43" s="31" t="e">
        <f t="shared" si="36"/>
        <v>#DIV/0!</v>
      </c>
      <c r="M43" s="31" t="e">
        <f t="shared" si="37"/>
        <v>#DIV/0!</v>
      </c>
      <c r="N43" s="17" t="e">
        <f t="shared" si="2"/>
        <v>#DIV/0!</v>
      </c>
      <c r="O43" s="17" t="e">
        <f t="shared" si="3"/>
        <v>#DIV/0!</v>
      </c>
      <c r="P43" s="17" t="e">
        <f t="shared" si="38"/>
        <v>#DIV/0!</v>
      </c>
      <c r="Q43" s="17" t="e">
        <f t="shared" si="39"/>
        <v>#DIV/0!</v>
      </c>
      <c r="R43" s="17" t="e">
        <f t="shared" si="40"/>
        <v>#DIV/0!</v>
      </c>
      <c r="S43" s="31" t="e">
        <f t="shared" si="20"/>
        <v>#DIV/0!</v>
      </c>
      <c r="T43" s="31" t="e">
        <f t="shared" si="21"/>
        <v>#DIV/0!</v>
      </c>
      <c r="U43" s="31" t="e">
        <f t="shared" si="41"/>
        <v>#DIV/0!</v>
      </c>
      <c r="V43" s="31" t="e">
        <f t="shared" si="42"/>
        <v>#DIV/0!</v>
      </c>
      <c r="W43" s="31" t="e">
        <f t="shared" si="43"/>
        <v>#DIV/0!</v>
      </c>
      <c r="X43" s="15" t="e">
        <f t="shared" si="6"/>
        <v>#DIV/0!</v>
      </c>
      <c r="Y43" s="15" t="e">
        <f t="shared" si="7"/>
        <v>#DIV/0!</v>
      </c>
      <c r="Z43" s="20" t="e">
        <f t="shared" si="8"/>
        <v>#DIV/0!</v>
      </c>
      <c r="AA43" s="15" t="e">
        <f t="shared" si="9"/>
        <v>#DIV/0!</v>
      </c>
      <c r="AB43" s="15">
        <f t="shared" si="44"/>
        <v>1</v>
      </c>
      <c r="AC43" s="15">
        <f t="shared" si="45"/>
        <v>0</v>
      </c>
      <c r="AD43" s="15">
        <f t="shared" si="46"/>
        <v>0</v>
      </c>
      <c r="AE43" s="15">
        <f t="shared" si="47"/>
        <v>0</v>
      </c>
      <c r="AF43" s="15">
        <f t="shared" si="48"/>
        <v>0</v>
      </c>
      <c r="AG43" s="15">
        <f t="shared" si="49"/>
        <v>0</v>
      </c>
      <c r="AH43" s="15">
        <f t="shared" si="50"/>
        <v>0</v>
      </c>
      <c r="AI43" s="15">
        <f t="shared" si="51"/>
        <v>0</v>
      </c>
      <c r="AJ43" s="15">
        <f t="shared" si="52"/>
        <v>0</v>
      </c>
      <c r="AK43" s="15">
        <v>0</v>
      </c>
    </row>
    <row r="44" spans="1:37" s="15" customFormat="1" x14ac:dyDescent="0.25">
      <c r="A44" s="40"/>
      <c r="B44" s="1"/>
      <c r="C44" s="35" t="e">
        <f t="shared" si="10"/>
        <v>#DIV/0!</v>
      </c>
      <c r="D44" s="39"/>
      <c r="E44" s="39"/>
      <c r="F44" s="17" t="e">
        <f t="shared" si="33"/>
        <v>#DIV/0!</v>
      </c>
      <c r="G44" s="18" t="e">
        <f t="shared" si="53"/>
        <v>#DIV/0!</v>
      </c>
      <c r="H44" s="18" t="e">
        <f t="shared" si="1"/>
        <v>#DIV/0!</v>
      </c>
      <c r="I44" s="69"/>
      <c r="J44" s="17" t="e">
        <f t="shared" si="34"/>
        <v>#DIV/0!</v>
      </c>
      <c r="K44" s="17" t="e">
        <f t="shared" si="35"/>
        <v>#DIV/0!</v>
      </c>
      <c r="L44" s="31" t="e">
        <f t="shared" si="36"/>
        <v>#DIV/0!</v>
      </c>
      <c r="M44" s="31" t="e">
        <f t="shared" si="37"/>
        <v>#DIV/0!</v>
      </c>
      <c r="N44" s="17" t="e">
        <f t="shared" si="2"/>
        <v>#DIV/0!</v>
      </c>
      <c r="O44" s="17" t="e">
        <f t="shared" si="3"/>
        <v>#DIV/0!</v>
      </c>
      <c r="P44" s="17" t="e">
        <f t="shared" si="38"/>
        <v>#DIV/0!</v>
      </c>
      <c r="Q44" s="17" t="e">
        <f t="shared" si="39"/>
        <v>#DIV/0!</v>
      </c>
      <c r="R44" s="17" t="e">
        <f t="shared" si="40"/>
        <v>#DIV/0!</v>
      </c>
      <c r="S44" s="31" t="e">
        <f t="shared" si="20"/>
        <v>#DIV/0!</v>
      </c>
      <c r="T44" s="31" t="e">
        <f t="shared" si="21"/>
        <v>#DIV/0!</v>
      </c>
      <c r="U44" s="31" t="e">
        <f t="shared" si="41"/>
        <v>#DIV/0!</v>
      </c>
      <c r="V44" s="31" t="e">
        <f t="shared" si="42"/>
        <v>#DIV/0!</v>
      </c>
      <c r="W44" s="31" t="e">
        <f t="shared" si="43"/>
        <v>#DIV/0!</v>
      </c>
      <c r="X44" s="15" t="e">
        <f t="shared" si="6"/>
        <v>#DIV/0!</v>
      </c>
      <c r="Y44" s="15" t="e">
        <f t="shared" si="7"/>
        <v>#DIV/0!</v>
      </c>
      <c r="Z44" s="20" t="e">
        <f t="shared" si="8"/>
        <v>#DIV/0!</v>
      </c>
      <c r="AA44" s="15" t="e">
        <f t="shared" si="9"/>
        <v>#DIV/0!</v>
      </c>
      <c r="AB44" s="15">
        <f t="shared" si="44"/>
        <v>1</v>
      </c>
      <c r="AC44" s="15">
        <f t="shared" si="45"/>
        <v>0</v>
      </c>
      <c r="AD44" s="15">
        <f t="shared" si="46"/>
        <v>0</v>
      </c>
      <c r="AE44" s="15">
        <f t="shared" si="47"/>
        <v>0</v>
      </c>
      <c r="AF44" s="15">
        <f t="shared" si="48"/>
        <v>0</v>
      </c>
      <c r="AG44" s="15">
        <f t="shared" si="49"/>
        <v>0</v>
      </c>
      <c r="AH44" s="15">
        <f t="shared" si="50"/>
        <v>0</v>
      </c>
      <c r="AI44" s="15">
        <f t="shared" si="51"/>
        <v>0</v>
      </c>
      <c r="AJ44" s="15">
        <f t="shared" si="52"/>
        <v>0</v>
      </c>
      <c r="AK44" s="15">
        <v>0</v>
      </c>
    </row>
    <row r="45" spans="1:37" s="15" customFormat="1" x14ac:dyDescent="0.25">
      <c r="A45" s="40"/>
      <c r="B45" s="1"/>
      <c r="C45" s="35" t="e">
        <f t="shared" si="10"/>
        <v>#DIV/0!</v>
      </c>
      <c r="D45" s="39"/>
      <c r="E45" s="39"/>
      <c r="F45" s="17" t="e">
        <f t="shared" si="33"/>
        <v>#DIV/0!</v>
      </c>
      <c r="G45" s="18" t="e">
        <f t="shared" si="53"/>
        <v>#DIV/0!</v>
      </c>
      <c r="H45" s="18" t="e">
        <f t="shared" si="1"/>
        <v>#DIV/0!</v>
      </c>
      <c r="I45" s="69"/>
      <c r="J45" s="17" t="e">
        <f t="shared" si="34"/>
        <v>#DIV/0!</v>
      </c>
      <c r="K45" s="17" t="e">
        <f t="shared" si="35"/>
        <v>#DIV/0!</v>
      </c>
      <c r="L45" s="31" t="e">
        <f t="shared" si="36"/>
        <v>#DIV/0!</v>
      </c>
      <c r="M45" s="31" t="e">
        <f t="shared" si="37"/>
        <v>#DIV/0!</v>
      </c>
      <c r="N45" s="17" t="e">
        <f t="shared" si="2"/>
        <v>#DIV/0!</v>
      </c>
      <c r="O45" s="17" t="e">
        <f t="shared" si="3"/>
        <v>#DIV/0!</v>
      </c>
      <c r="P45" s="17" t="e">
        <f t="shared" si="38"/>
        <v>#DIV/0!</v>
      </c>
      <c r="Q45" s="17" t="e">
        <f t="shared" si="39"/>
        <v>#DIV/0!</v>
      </c>
      <c r="R45" s="17" t="e">
        <f t="shared" si="40"/>
        <v>#DIV/0!</v>
      </c>
      <c r="S45" s="31" t="e">
        <f t="shared" si="20"/>
        <v>#DIV/0!</v>
      </c>
      <c r="T45" s="31" t="e">
        <f t="shared" si="21"/>
        <v>#DIV/0!</v>
      </c>
      <c r="U45" s="31" t="e">
        <f t="shared" si="41"/>
        <v>#DIV/0!</v>
      </c>
      <c r="V45" s="31" t="e">
        <f t="shared" si="42"/>
        <v>#DIV/0!</v>
      </c>
      <c r="W45" s="31" t="e">
        <f t="shared" si="43"/>
        <v>#DIV/0!</v>
      </c>
      <c r="X45" s="15" t="e">
        <f t="shared" si="6"/>
        <v>#DIV/0!</v>
      </c>
      <c r="Y45" s="15" t="e">
        <f t="shared" si="7"/>
        <v>#DIV/0!</v>
      </c>
      <c r="Z45" s="20" t="e">
        <f t="shared" si="8"/>
        <v>#DIV/0!</v>
      </c>
      <c r="AA45" s="15" t="e">
        <f t="shared" si="9"/>
        <v>#DIV/0!</v>
      </c>
      <c r="AB45" s="15">
        <f t="shared" si="44"/>
        <v>1</v>
      </c>
      <c r="AC45" s="15">
        <f t="shared" si="45"/>
        <v>0</v>
      </c>
      <c r="AD45" s="15">
        <f t="shared" si="46"/>
        <v>0</v>
      </c>
      <c r="AE45" s="15">
        <f t="shared" si="47"/>
        <v>0</v>
      </c>
      <c r="AF45" s="15">
        <f t="shared" si="48"/>
        <v>0</v>
      </c>
      <c r="AG45" s="15">
        <f t="shared" si="49"/>
        <v>0</v>
      </c>
      <c r="AH45" s="15">
        <f t="shared" si="50"/>
        <v>0</v>
      </c>
      <c r="AI45" s="15">
        <f t="shared" si="51"/>
        <v>0</v>
      </c>
      <c r="AJ45" s="15">
        <f t="shared" si="52"/>
        <v>0</v>
      </c>
      <c r="AK45" s="15">
        <v>0</v>
      </c>
    </row>
    <row r="46" spans="1:37" s="15" customFormat="1" x14ac:dyDescent="0.25">
      <c r="A46" s="40"/>
      <c r="B46" s="1"/>
      <c r="C46" s="35" t="e">
        <f t="shared" si="10"/>
        <v>#DIV/0!</v>
      </c>
      <c r="D46" s="39"/>
      <c r="E46" s="39"/>
      <c r="F46" s="17" t="e">
        <f t="shared" si="33"/>
        <v>#DIV/0!</v>
      </c>
      <c r="G46" s="18" t="e">
        <f t="shared" si="53"/>
        <v>#DIV/0!</v>
      </c>
      <c r="H46" s="18" t="e">
        <f t="shared" si="1"/>
        <v>#DIV/0!</v>
      </c>
      <c r="I46" s="69"/>
      <c r="J46" s="17" t="e">
        <f t="shared" si="34"/>
        <v>#DIV/0!</v>
      </c>
      <c r="K46" s="17" t="e">
        <f t="shared" si="35"/>
        <v>#DIV/0!</v>
      </c>
      <c r="L46" s="31" t="e">
        <f t="shared" si="36"/>
        <v>#DIV/0!</v>
      </c>
      <c r="M46" s="31" t="e">
        <f t="shared" si="37"/>
        <v>#DIV/0!</v>
      </c>
      <c r="N46" s="17" t="e">
        <f t="shared" si="2"/>
        <v>#DIV/0!</v>
      </c>
      <c r="O46" s="17" t="e">
        <f t="shared" si="3"/>
        <v>#DIV/0!</v>
      </c>
      <c r="P46" s="17" t="e">
        <f t="shared" si="38"/>
        <v>#DIV/0!</v>
      </c>
      <c r="Q46" s="17" t="e">
        <f t="shared" si="39"/>
        <v>#DIV/0!</v>
      </c>
      <c r="R46" s="17" t="e">
        <f t="shared" si="40"/>
        <v>#DIV/0!</v>
      </c>
      <c r="S46" s="31" t="e">
        <f t="shared" si="20"/>
        <v>#DIV/0!</v>
      </c>
      <c r="T46" s="31" t="e">
        <f t="shared" si="21"/>
        <v>#DIV/0!</v>
      </c>
      <c r="U46" s="31" t="e">
        <f t="shared" si="41"/>
        <v>#DIV/0!</v>
      </c>
      <c r="V46" s="31" t="e">
        <f t="shared" si="42"/>
        <v>#DIV/0!</v>
      </c>
      <c r="W46" s="31" t="e">
        <f t="shared" si="43"/>
        <v>#DIV/0!</v>
      </c>
      <c r="X46" s="15" t="e">
        <f t="shared" si="6"/>
        <v>#DIV/0!</v>
      </c>
      <c r="Y46" s="15" t="e">
        <f t="shared" si="7"/>
        <v>#DIV/0!</v>
      </c>
      <c r="Z46" s="20" t="e">
        <f t="shared" si="8"/>
        <v>#DIV/0!</v>
      </c>
      <c r="AA46" s="15" t="e">
        <f t="shared" si="9"/>
        <v>#DIV/0!</v>
      </c>
      <c r="AB46" s="15">
        <f t="shared" si="44"/>
        <v>1</v>
      </c>
      <c r="AC46" s="15">
        <f t="shared" si="45"/>
        <v>0</v>
      </c>
      <c r="AD46" s="15">
        <f t="shared" si="46"/>
        <v>0</v>
      </c>
      <c r="AE46" s="15">
        <f t="shared" si="47"/>
        <v>0</v>
      </c>
      <c r="AF46" s="15">
        <f t="shared" si="48"/>
        <v>0</v>
      </c>
      <c r="AG46" s="15">
        <f t="shared" si="49"/>
        <v>0</v>
      </c>
      <c r="AH46" s="15">
        <f t="shared" si="50"/>
        <v>0</v>
      </c>
      <c r="AI46" s="15">
        <f t="shared" si="51"/>
        <v>0</v>
      </c>
      <c r="AJ46" s="15">
        <f t="shared" si="52"/>
        <v>0</v>
      </c>
      <c r="AK46" s="15">
        <v>0</v>
      </c>
    </row>
    <row r="47" spans="1:37" s="15" customFormat="1" x14ac:dyDescent="0.25">
      <c r="A47" s="40"/>
      <c r="B47" s="1"/>
      <c r="C47" s="35" t="e">
        <f t="shared" si="10"/>
        <v>#DIV/0!</v>
      </c>
      <c r="D47" s="39"/>
      <c r="E47" s="39"/>
      <c r="F47" s="17" t="e">
        <f t="shared" si="33"/>
        <v>#DIV/0!</v>
      </c>
      <c r="G47" s="18" t="e">
        <f t="shared" si="53"/>
        <v>#DIV/0!</v>
      </c>
      <c r="H47" s="18" t="e">
        <f t="shared" si="1"/>
        <v>#DIV/0!</v>
      </c>
      <c r="I47" s="69"/>
      <c r="J47" s="17" t="e">
        <f t="shared" si="34"/>
        <v>#DIV/0!</v>
      </c>
      <c r="K47" s="17" t="e">
        <f t="shared" si="35"/>
        <v>#DIV/0!</v>
      </c>
      <c r="L47" s="31" t="e">
        <f t="shared" si="36"/>
        <v>#DIV/0!</v>
      </c>
      <c r="M47" s="31" t="e">
        <f t="shared" si="37"/>
        <v>#DIV/0!</v>
      </c>
      <c r="N47" s="17" t="e">
        <f t="shared" si="2"/>
        <v>#DIV/0!</v>
      </c>
      <c r="O47" s="17" t="e">
        <f t="shared" si="3"/>
        <v>#DIV/0!</v>
      </c>
      <c r="P47" s="17" t="e">
        <f t="shared" si="38"/>
        <v>#DIV/0!</v>
      </c>
      <c r="Q47" s="17" t="e">
        <f t="shared" si="39"/>
        <v>#DIV/0!</v>
      </c>
      <c r="R47" s="17" t="e">
        <f t="shared" si="40"/>
        <v>#DIV/0!</v>
      </c>
      <c r="S47" s="31" t="e">
        <f t="shared" si="20"/>
        <v>#DIV/0!</v>
      </c>
      <c r="T47" s="31" t="e">
        <f t="shared" si="21"/>
        <v>#DIV/0!</v>
      </c>
      <c r="U47" s="31" t="e">
        <f t="shared" si="41"/>
        <v>#DIV/0!</v>
      </c>
      <c r="V47" s="31" t="e">
        <f t="shared" si="42"/>
        <v>#DIV/0!</v>
      </c>
      <c r="W47" s="31" t="e">
        <f t="shared" si="43"/>
        <v>#DIV/0!</v>
      </c>
      <c r="X47" s="15" t="e">
        <f t="shared" si="6"/>
        <v>#DIV/0!</v>
      </c>
      <c r="Y47" s="15" t="e">
        <f t="shared" si="7"/>
        <v>#DIV/0!</v>
      </c>
      <c r="Z47" s="20" t="e">
        <f t="shared" si="8"/>
        <v>#DIV/0!</v>
      </c>
      <c r="AA47" s="15" t="e">
        <f t="shared" si="9"/>
        <v>#DIV/0!</v>
      </c>
      <c r="AB47" s="15">
        <f t="shared" si="44"/>
        <v>1</v>
      </c>
      <c r="AC47" s="15">
        <f t="shared" si="45"/>
        <v>0</v>
      </c>
      <c r="AD47" s="15">
        <f t="shared" si="46"/>
        <v>0</v>
      </c>
      <c r="AE47" s="15">
        <f t="shared" si="47"/>
        <v>0</v>
      </c>
      <c r="AF47" s="15">
        <f t="shared" si="48"/>
        <v>0</v>
      </c>
      <c r="AG47" s="15">
        <f t="shared" si="49"/>
        <v>0</v>
      </c>
      <c r="AH47" s="15">
        <f t="shared" si="50"/>
        <v>0</v>
      </c>
      <c r="AI47" s="15">
        <f t="shared" si="51"/>
        <v>0</v>
      </c>
      <c r="AJ47" s="15">
        <f t="shared" si="52"/>
        <v>0</v>
      </c>
      <c r="AK47" s="15">
        <v>0</v>
      </c>
    </row>
    <row r="48" spans="1:37" s="15" customFormat="1" x14ac:dyDescent="0.25">
      <c r="A48" s="40"/>
      <c r="B48" s="1"/>
      <c r="C48" s="35" t="e">
        <f t="shared" si="10"/>
        <v>#DIV/0!</v>
      </c>
      <c r="D48" s="39"/>
      <c r="E48" s="39"/>
      <c r="F48" s="17" t="e">
        <f t="shared" si="33"/>
        <v>#DIV/0!</v>
      </c>
      <c r="G48" s="18" t="e">
        <f t="shared" si="53"/>
        <v>#DIV/0!</v>
      </c>
      <c r="H48" s="18" t="e">
        <f t="shared" si="1"/>
        <v>#DIV/0!</v>
      </c>
      <c r="I48" s="69"/>
      <c r="J48" s="17" t="e">
        <f t="shared" si="34"/>
        <v>#DIV/0!</v>
      </c>
      <c r="K48" s="17" t="e">
        <f t="shared" si="35"/>
        <v>#DIV/0!</v>
      </c>
      <c r="L48" s="31" t="e">
        <f t="shared" si="36"/>
        <v>#DIV/0!</v>
      </c>
      <c r="M48" s="31" t="e">
        <f t="shared" si="37"/>
        <v>#DIV/0!</v>
      </c>
      <c r="N48" s="17" t="e">
        <f t="shared" si="2"/>
        <v>#DIV/0!</v>
      </c>
      <c r="O48" s="17" t="e">
        <f t="shared" si="3"/>
        <v>#DIV/0!</v>
      </c>
      <c r="P48" s="17" t="e">
        <f t="shared" si="38"/>
        <v>#DIV/0!</v>
      </c>
      <c r="Q48" s="17" t="e">
        <f t="shared" si="39"/>
        <v>#DIV/0!</v>
      </c>
      <c r="R48" s="17" t="e">
        <f t="shared" si="40"/>
        <v>#DIV/0!</v>
      </c>
      <c r="S48" s="31" t="e">
        <f t="shared" si="20"/>
        <v>#DIV/0!</v>
      </c>
      <c r="T48" s="31" t="e">
        <f t="shared" si="21"/>
        <v>#DIV/0!</v>
      </c>
      <c r="U48" s="31" t="e">
        <f t="shared" si="41"/>
        <v>#DIV/0!</v>
      </c>
      <c r="V48" s="31" t="e">
        <f t="shared" si="42"/>
        <v>#DIV/0!</v>
      </c>
      <c r="W48" s="31" t="e">
        <f t="shared" si="43"/>
        <v>#DIV/0!</v>
      </c>
      <c r="X48" s="15" t="e">
        <f t="shared" si="6"/>
        <v>#DIV/0!</v>
      </c>
      <c r="Y48" s="15" t="e">
        <f t="shared" si="7"/>
        <v>#DIV/0!</v>
      </c>
      <c r="Z48" s="20" t="e">
        <f t="shared" si="8"/>
        <v>#DIV/0!</v>
      </c>
      <c r="AA48" s="15" t="e">
        <f t="shared" si="9"/>
        <v>#DIV/0!</v>
      </c>
      <c r="AB48" s="15">
        <f t="shared" si="44"/>
        <v>1</v>
      </c>
      <c r="AC48" s="15">
        <f t="shared" si="45"/>
        <v>0</v>
      </c>
      <c r="AD48" s="15">
        <f t="shared" si="46"/>
        <v>0</v>
      </c>
      <c r="AE48" s="15">
        <f t="shared" si="47"/>
        <v>0</v>
      </c>
      <c r="AF48" s="15">
        <f t="shared" si="48"/>
        <v>0</v>
      </c>
      <c r="AG48" s="15">
        <f t="shared" si="49"/>
        <v>0</v>
      </c>
      <c r="AH48" s="15">
        <f t="shared" si="50"/>
        <v>0</v>
      </c>
      <c r="AI48" s="15">
        <f t="shared" si="51"/>
        <v>0</v>
      </c>
      <c r="AJ48" s="15">
        <f t="shared" si="52"/>
        <v>0</v>
      </c>
      <c r="AK48" s="15">
        <v>0</v>
      </c>
    </row>
  </sheetData>
  <sheetProtection password="C758" sheet="1" objects="1" scenarios="1" selectLockedCells="1"/>
  <phoneticPr fontId="8" type="noConversion"/>
  <pageMargins left="0.75" right="0.75" top="1" bottom="1" header="0.5" footer="0.5"/>
  <pageSetup scale="85" orientation="landscape" horizontalDpi="300" verticalDpi="300" r:id="rId1"/>
  <headerFooter alignWithMargins="0">
    <oddHeader xml:space="preserve">&amp;C&amp;"Arial,Bold"&amp;12Waveguide Calculator
</oddHeader>
    <oddFooter>&amp;RDesigned by: P. Chorney
02/05/00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8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8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Chorney</dc:creator>
  <cp:lastModifiedBy>Huettner, Steve (US)</cp:lastModifiedBy>
  <cp:lastPrinted>2000-02-06T05:14:39Z</cp:lastPrinted>
  <dcterms:created xsi:type="dcterms:W3CDTF">1999-05-27T05:39:04Z</dcterms:created>
  <dcterms:modified xsi:type="dcterms:W3CDTF">2021-08-06T19:57:43Z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78f443b-b434-4a74-8e06-267f84c31196_Enabled">
    <vt:lpwstr>True</vt:lpwstr>
  </property>
  <property fmtid="{D5CDD505-2E9C-101B-9397-08002B2CF9AE}" pid="3" name="MSIP_Label_878f443b-b434-4a74-8e06-267f84c31196_SiteId">
    <vt:lpwstr>10d6de58-a709-4821-a02c-4c46747e0059</vt:lpwstr>
  </property>
  <property fmtid="{D5CDD505-2E9C-101B-9397-08002B2CF9AE}" pid="4" name="MSIP_Label_878f443b-b434-4a74-8e06-267f84c31196_Owner">
    <vt:lpwstr>209040@cubic.com</vt:lpwstr>
  </property>
  <property fmtid="{D5CDD505-2E9C-101B-9397-08002B2CF9AE}" pid="5" name="MSIP_Label_878f443b-b434-4a74-8e06-267f84c31196_SetDate">
    <vt:lpwstr>2021-08-06T19:57:42.8437846Z</vt:lpwstr>
  </property>
  <property fmtid="{D5CDD505-2E9C-101B-9397-08002B2CF9AE}" pid="6" name="MSIP_Label_878f443b-b434-4a74-8e06-267f84c31196_Name">
    <vt:lpwstr>Public</vt:lpwstr>
  </property>
  <property fmtid="{D5CDD505-2E9C-101B-9397-08002B2CF9AE}" pid="7" name="MSIP_Label_878f443b-b434-4a74-8e06-267f84c31196_Application">
    <vt:lpwstr>Microsoft Azure Information Protection</vt:lpwstr>
  </property>
  <property fmtid="{D5CDD505-2E9C-101B-9397-08002B2CF9AE}" pid="8" name="MSIP_Label_878f443b-b434-4a74-8e06-267f84c31196_ActionId">
    <vt:lpwstr>656b0504-c686-4ebb-89ab-f733a79474a9</vt:lpwstr>
  </property>
  <property fmtid="{D5CDD505-2E9C-101B-9397-08002B2CF9AE}" pid="9" name="MSIP_Label_878f443b-b434-4a74-8e06-267f84c31196_Extended_MSFT_Method">
    <vt:lpwstr>Manual</vt:lpwstr>
  </property>
  <property fmtid="{D5CDD505-2E9C-101B-9397-08002B2CF9AE}" pid="10" name="Sensitivity">
    <vt:lpwstr>Public</vt:lpwstr>
  </property>
</Properties>
</file>